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13620"/>
  </bookViews>
  <sheets>
    <sheet name="май 18" sheetId="2" r:id="rId1"/>
  </sheets>
  <definedNames>
    <definedName name="_xlnm.Print_Titles" localSheetId="0">'май 18'!$6:$6</definedName>
    <definedName name="_xlnm.Print_Area" localSheetId="0">'май 18'!$A$1:$BB$210</definedName>
  </definedNames>
  <calcPr calcId="145621"/>
</workbook>
</file>

<file path=xl/calcChain.xml><?xml version="1.0" encoding="utf-8"?>
<calcChain xmlns="http://schemas.openxmlformats.org/spreadsheetml/2006/main">
  <c r="AK79" i="2" l="1"/>
  <c r="AO80" i="2"/>
  <c r="AP80" i="2"/>
  <c r="AQ80" i="2"/>
  <c r="AR80" i="2"/>
  <c r="AS80" i="2"/>
  <c r="AT80" i="2"/>
  <c r="AN80" i="2"/>
  <c r="AO82" i="2"/>
  <c r="AP82" i="2"/>
  <c r="AQ82" i="2"/>
  <c r="AR82" i="2"/>
  <c r="AS82" i="2"/>
  <c r="AT82" i="2"/>
  <c r="AN82" i="2"/>
  <c r="AH79" i="2"/>
  <c r="AE79" i="2"/>
  <c r="AB79" i="2" l="1"/>
  <c r="Y79" i="2"/>
  <c r="AK158" i="2"/>
  <c r="AH158" i="2"/>
  <c r="AO153" i="2"/>
  <c r="AO151" i="2" s="1"/>
  <c r="AP153" i="2"/>
  <c r="AP151" i="2" s="1"/>
  <c r="AQ153" i="2"/>
  <c r="AQ151" i="2" s="1"/>
  <c r="AR153" i="2"/>
  <c r="AR151" i="2" s="1"/>
  <c r="AS153" i="2"/>
  <c r="AS151" i="2" s="1"/>
  <c r="AT153" i="2"/>
  <c r="AT151" i="2" s="1"/>
  <c r="AN153" i="2"/>
  <c r="AN151" i="2" s="1"/>
  <c r="AU143" i="2"/>
  <c r="AV143" i="2"/>
  <c r="AW143" i="2"/>
  <c r="AX143" i="2"/>
  <c r="AY143" i="2"/>
  <c r="AZ143" i="2"/>
  <c r="BA143" i="2"/>
  <c r="BB143" i="2"/>
  <c r="BC143" i="2"/>
  <c r="BD143" i="2"/>
  <c r="AO147" i="2"/>
  <c r="AP147" i="2"/>
  <c r="AQ147" i="2"/>
  <c r="AR147" i="2"/>
  <c r="AS147" i="2"/>
  <c r="AT147" i="2"/>
  <c r="AN147" i="2"/>
  <c r="AO144" i="2"/>
  <c r="AP144" i="2"/>
  <c r="AR144" i="2"/>
  <c r="AR143" i="2" s="1"/>
  <c r="AS144" i="2"/>
  <c r="AS143" i="2" s="1"/>
  <c r="AT146" i="2"/>
  <c r="AQ146" i="2"/>
  <c r="AN146" i="2"/>
  <c r="AN145" i="2"/>
  <c r="AQ145" i="2"/>
  <c r="AT145" i="2"/>
  <c r="AT144" i="2" s="1"/>
  <c r="AT143" i="2" s="1"/>
  <c r="AO138" i="2"/>
  <c r="AP138" i="2"/>
  <c r="AQ138" i="2"/>
  <c r="AR138" i="2"/>
  <c r="AS138" i="2"/>
  <c r="AT138" i="2"/>
  <c r="AN138" i="2"/>
  <c r="AN124" i="2"/>
  <c r="AO133" i="2"/>
  <c r="AO117" i="2" s="1"/>
  <c r="AP133" i="2"/>
  <c r="AP117" i="2" s="1"/>
  <c r="AQ133" i="2"/>
  <c r="AQ117" i="2" s="1"/>
  <c r="AQ116" i="2" s="1"/>
  <c r="AR133" i="2"/>
  <c r="AR117" i="2" s="1"/>
  <c r="AS133" i="2"/>
  <c r="AS117" i="2" s="1"/>
  <c r="AT133" i="2"/>
  <c r="AT117" i="2" s="1"/>
  <c r="AN133" i="2"/>
  <c r="AO113" i="2"/>
  <c r="AP113" i="2"/>
  <c r="AQ113" i="2"/>
  <c r="AR113" i="2"/>
  <c r="AS113" i="2"/>
  <c r="AT113" i="2"/>
  <c r="AN113" i="2"/>
  <c r="AT110" i="2"/>
  <c r="AQ110" i="2"/>
  <c r="AT109" i="2"/>
  <c r="AT108" i="2" s="1"/>
  <c r="AT107" i="2" s="1"/>
  <c r="AT106" i="2" s="1"/>
  <c r="AQ109" i="2"/>
  <c r="AQ111" i="2"/>
  <c r="AN109" i="2"/>
  <c r="AN110" i="2"/>
  <c r="AO108" i="2"/>
  <c r="AO107" i="2" s="1"/>
  <c r="AP108" i="2"/>
  <c r="AP107" i="2" s="1"/>
  <c r="AR108" i="2"/>
  <c r="AR107" i="2" s="1"/>
  <c r="AR106" i="2" s="1"/>
  <c r="AS108" i="2"/>
  <c r="AT102" i="2"/>
  <c r="AQ102" i="2"/>
  <c r="AT101" i="2"/>
  <c r="AT99" i="2" s="1"/>
  <c r="AT98" i="2" s="1"/>
  <c r="AQ101" i="2"/>
  <c r="AN102" i="2"/>
  <c r="AN101" i="2"/>
  <c r="AO99" i="2"/>
  <c r="AO98" i="2" s="1"/>
  <c r="AP99" i="2"/>
  <c r="AP98" i="2" s="1"/>
  <c r="AQ99" i="2"/>
  <c r="AQ98" i="2" s="1"/>
  <c r="AR99" i="2"/>
  <c r="AR98" i="2" s="1"/>
  <c r="AS99" i="2"/>
  <c r="AS98" i="2" s="1"/>
  <c r="AN94" i="2"/>
  <c r="AN88" i="2"/>
  <c r="AN92" i="2"/>
  <c r="AO92" i="2"/>
  <c r="AP92" i="2"/>
  <c r="AR92" i="2"/>
  <c r="AS92" i="2"/>
  <c r="AT94" i="2"/>
  <c r="AT92" i="2" s="1"/>
  <c r="AQ94" i="2"/>
  <c r="AQ92" i="2" s="1"/>
  <c r="AO85" i="2"/>
  <c r="AO84" i="2" s="1"/>
  <c r="AP85" i="2"/>
  <c r="AP84" i="2" s="1"/>
  <c r="AQ85" i="2"/>
  <c r="AR85" i="2"/>
  <c r="AR84" i="2" s="1"/>
  <c r="AR79" i="2" s="1"/>
  <c r="AS85" i="2"/>
  <c r="AT85" i="2"/>
  <c r="AT84" i="2" s="1"/>
  <c r="AN85" i="2"/>
  <c r="AP143" i="2" l="1"/>
  <c r="AP79" i="2"/>
  <c r="AP75" i="2" s="1"/>
  <c r="AN144" i="2"/>
  <c r="AN143" i="2" s="1"/>
  <c r="AT79" i="2"/>
  <c r="AN84" i="2"/>
  <c r="AS84" i="2"/>
  <c r="AS107" i="2"/>
  <c r="AS106" i="2" s="1"/>
  <c r="AQ144" i="2"/>
  <c r="AQ143" i="2" s="1"/>
  <c r="AO143" i="2"/>
  <c r="AO79" i="2" s="1"/>
  <c r="AO75" i="2" s="1"/>
  <c r="AN117" i="2"/>
  <c r="AN116" i="2" s="1"/>
  <c r="AQ84" i="2"/>
  <c r="AQ108" i="2"/>
  <c r="AQ107" i="2" s="1"/>
  <c r="AN108" i="2"/>
  <c r="AN107" i="2" s="1"/>
  <c r="AN99" i="2"/>
  <c r="AN98" i="2" s="1"/>
  <c r="AS79" i="2" l="1"/>
  <c r="Z133" i="2"/>
  <c r="AA133" i="2"/>
  <c r="AC133" i="2"/>
  <c r="AD133" i="2"/>
  <c r="AE133" i="2"/>
  <c r="AF133" i="2"/>
  <c r="AG133" i="2"/>
  <c r="AH133" i="2"/>
  <c r="AI133" i="2"/>
  <c r="AJ133" i="2"/>
  <c r="AK133" i="2"/>
  <c r="AL133" i="2"/>
  <c r="AM133" i="2"/>
  <c r="AT116" i="2"/>
  <c r="Y133" i="2"/>
  <c r="Z108" i="2"/>
  <c r="AA108" i="2"/>
  <c r="AC108" i="2"/>
  <c r="AD108" i="2"/>
  <c r="AL84" i="2"/>
  <c r="AM84" i="2"/>
  <c r="AC138" i="2"/>
  <c r="AC137" i="2" s="1"/>
  <c r="AD138" i="2"/>
  <c r="AD137" i="2" s="1"/>
  <c r="AE138" i="2"/>
  <c r="AE137" i="2" s="1"/>
  <c r="AF138" i="2"/>
  <c r="AF137" i="2" s="1"/>
  <c r="AG138" i="2"/>
  <c r="AG137" i="2" s="1"/>
  <c r="AH138" i="2"/>
  <c r="AH75" i="2" s="1"/>
  <c r="AI138" i="2"/>
  <c r="AI137" i="2" s="1"/>
  <c r="AJ138" i="2"/>
  <c r="AJ137" i="2" s="1"/>
  <c r="AL138" i="2"/>
  <c r="AL137" i="2" s="1"/>
  <c r="AM138" i="2"/>
  <c r="AM137" i="2" s="1"/>
  <c r="AN137" i="2"/>
  <c r="AO137" i="2"/>
  <c r="AP137" i="2"/>
  <c r="AQ137" i="2"/>
  <c r="AR137" i="2"/>
  <c r="AS137" i="2"/>
  <c r="AT137" i="2"/>
  <c r="AF75" i="2" l="1"/>
  <c r="AJ75" i="2"/>
  <c r="AI75" i="2"/>
  <c r="AG75" i="2"/>
  <c r="AR78" i="2"/>
  <c r="AR75" i="2" s="1"/>
  <c r="AS78" i="2"/>
  <c r="AS75" i="2" s="1"/>
  <c r="AT78" i="2"/>
  <c r="AT75" i="2" s="1"/>
  <c r="AQ106" i="2" l="1"/>
  <c r="AQ79" i="2" s="1"/>
  <c r="AO116" i="2"/>
  <c r="AP116" i="2"/>
  <c r="AQ75" i="2" l="1"/>
  <c r="AH99" i="2"/>
  <c r="AE99" i="2"/>
  <c r="Y99" i="2"/>
  <c r="AK89" i="2"/>
  <c r="AL151" i="2"/>
  <c r="AL150" i="2" s="1"/>
  <c r="AM151" i="2"/>
  <c r="AM150" i="2" s="1"/>
  <c r="AN150" i="2"/>
  <c r="AO150" i="2"/>
  <c r="AP150" i="2"/>
  <c r="AQ150" i="2"/>
  <c r="AR150" i="2"/>
  <c r="AS150" i="2"/>
  <c r="AT150" i="2"/>
  <c r="AK151" i="2"/>
  <c r="AK150" i="2" s="1"/>
  <c r="AL143" i="2"/>
  <c r="AL142" i="2" s="1"/>
  <c r="AM143" i="2"/>
  <c r="AM142" i="2" s="1"/>
  <c r="AN142" i="2"/>
  <c r="AO142" i="2"/>
  <c r="AP142" i="2"/>
  <c r="AQ142" i="2"/>
  <c r="AR142" i="2"/>
  <c r="AS142" i="2"/>
  <c r="AT142" i="2"/>
  <c r="AK143" i="2"/>
  <c r="AK142" i="2" s="1"/>
  <c r="AL117" i="2"/>
  <c r="AL116" i="2" s="1"/>
  <c r="AM117" i="2"/>
  <c r="AM116" i="2" s="1"/>
  <c r="AR116" i="2"/>
  <c r="AS116" i="2"/>
  <c r="AN106" i="2"/>
  <c r="AN79" i="2" s="1"/>
  <c r="AK106" i="2"/>
  <c r="AL98" i="2"/>
  <c r="AL97" i="2" s="1"/>
  <c r="AM98" i="2"/>
  <c r="AM97" i="2" s="1"/>
  <c r="AN97" i="2"/>
  <c r="AO97" i="2"/>
  <c r="AP97" i="2"/>
  <c r="AQ97" i="2"/>
  <c r="AR97" i="2"/>
  <c r="AS97" i="2"/>
  <c r="AT97" i="2"/>
  <c r="AK98" i="2"/>
  <c r="AK97" i="2" s="1"/>
  <c r="AL83" i="2"/>
  <c r="AN83" i="2"/>
  <c r="AQ83" i="2"/>
  <c r="AR83" i="2"/>
  <c r="AS83" i="2"/>
  <c r="AT83" i="2"/>
  <c r="AM83" i="2"/>
  <c r="AO83" i="2"/>
  <c r="AP83" i="2"/>
  <c r="AN75" i="2" l="1"/>
  <c r="AK84" i="2"/>
  <c r="AK83" i="2" s="1"/>
  <c r="AM75" i="2"/>
  <c r="AL75" i="2"/>
</calcChain>
</file>

<file path=xl/sharedStrings.xml><?xml version="1.0" encoding="utf-8"?>
<sst xmlns="http://schemas.openxmlformats.org/spreadsheetml/2006/main" count="2279" uniqueCount="561">
  <si>
    <t>(2) Представленные расходы подлежат ежегодному уточнению при формировании бюджета Республики Карелия на очередной финансовый год и плановый период.</t>
  </si>
  <si>
    <t>(1)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</t>
  </si>
  <si>
    <t>Х</t>
  </si>
  <si>
    <t>000</t>
  </si>
  <si>
    <t>0000000000000000000000000000000000000000000000000000000000000000000000000000000000000000000</t>
  </si>
  <si>
    <t>0</t>
  </si>
  <si>
    <t>3.1.3.1.0</t>
  </si>
  <si>
    <t>1830000000</t>
  </si>
  <si>
    <t>1800000000</t>
  </si>
  <si>
    <t/>
  </si>
  <si>
    <t>811</t>
  </si>
  <si>
    <t>Министерство строительства, жилищно-коммунального хозяйства и энергетики Республики Карелия</t>
  </si>
  <si>
    <t>Реконструкция, техническое перевооружение и строительство объектов теплоэнергетики на территории Северного Приладожья Республики Карелия</t>
  </si>
  <si>
    <t>Основное мероприятие 3.1.3.1.0</t>
  </si>
  <si>
    <t>18300000003</t>
  </si>
  <si>
    <t>всего</t>
  </si>
  <si>
    <t>Долгосрочная целевая программа «Реконструкция, техническое перевооружение и строительство объектов теплоэнергетики на территории Северного Приладожья Республики Карелия на период до 2027 года»</t>
  </si>
  <si>
    <t>Подпрограмма 3</t>
  </si>
  <si>
    <t>Строительство газопроводов среднего давления для энергетического обеспечения завода по производству товарной целлюлозы, таможенного терминала и освоения минерально-сырьевых ресурсов, в том числе ПИР</t>
  </si>
  <si>
    <t>Основное мероприятие 2.1.1.3.0</t>
  </si>
  <si>
    <t>2.1.1.3.0</t>
  </si>
  <si>
    <t>1820000000</t>
  </si>
  <si>
    <t>18200000002</t>
  </si>
  <si>
    <t>Строительство газопроводов распределительных (уличных сетей), в том числе проектно-изыскательские работы (далее - ПИР)</t>
  </si>
  <si>
    <t>Основное мероприятие 2.1.1.2.0</t>
  </si>
  <si>
    <t>2.1.1.2.0</t>
  </si>
  <si>
    <t>Развитие газоснабжения и газификации Республики Карелия</t>
  </si>
  <si>
    <t>Подпрограмма 2</t>
  </si>
  <si>
    <t>812</t>
  </si>
  <si>
    <t>Государственный комитет Республики Карелия по ценам и тарифам</t>
  </si>
  <si>
    <t>Развитие региональной информационной системы в области энергосбережения и повышения энергетической эффективности</t>
  </si>
  <si>
    <t>Основное мероприятие 1.1.4.1.0</t>
  </si>
  <si>
    <t>1.1.4.1.0</t>
  </si>
  <si>
    <t>1810000000</t>
  </si>
  <si>
    <t>18100000001</t>
  </si>
  <si>
    <t>830</t>
  </si>
  <si>
    <t>Контрольно-счетная палата Республики Карелия</t>
  </si>
  <si>
    <t>1.1.2.1.0</t>
  </si>
  <si>
    <t>825</t>
  </si>
  <si>
    <t>Министерство по природопользованию и экологии Республики Карелия</t>
  </si>
  <si>
    <t>244</t>
  </si>
  <si>
    <t>18.1.01.74500</t>
  </si>
  <si>
    <t>01.13</t>
  </si>
  <si>
    <t>03.10</t>
  </si>
  <si>
    <t>810</t>
  </si>
  <si>
    <t>Государственный комитет Республики Карелия по обеспечению жизнедеятельности и безопасности населения</t>
  </si>
  <si>
    <t>806</t>
  </si>
  <si>
    <t>Государственный комитет Республики Карелия по управлению государственным имуществом и организации закупок</t>
  </si>
  <si>
    <t>805</t>
  </si>
  <si>
    <t>Министерство финансов Республики Карелия</t>
  </si>
  <si>
    <t>804</t>
  </si>
  <si>
    <t>Министерство экономического развития и промышленности Республики Карелия</t>
  </si>
  <si>
    <t>803</t>
  </si>
  <si>
    <t>Министерство сельского, рыбного и охотничьего хозяйства Республики Карелия</t>
  </si>
  <si>
    <t>802</t>
  </si>
  <si>
    <t>Министерство культуры Республики Карелия</t>
  </si>
  <si>
    <t>801</t>
  </si>
  <si>
    <t>Министерство образования Республики Карелия</t>
  </si>
  <si>
    <t>800</t>
  </si>
  <si>
    <t>Министерство здравоохранения Республики Карелия</t>
  </si>
  <si>
    <t>Строительство и реконструкция объектов теплоэнергетики, внедрение энергосберегающих технологий</t>
  </si>
  <si>
    <t>Основное мероприятие 1.1.2.1.0</t>
  </si>
  <si>
    <t>0000000000000000000000000000000000000000000</t>
  </si>
  <si>
    <t>Энергосбережение и повышение энергетической эффективности в Республике Карелия</t>
  </si>
  <si>
    <t>Подпрограмма 1</t>
  </si>
  <si>
    <t>1.3.0.0</t>
  </si>
  <si>
    <t>00.0.0000</t>
  </si>
  <si>
    <t xml:space="preserve"> «Энергосбережение, энергоэффективность и развитие энергетики Республики Карелия» на 2015–2020 годы</t>
  </si>
  <si>
    <t>Государственная программа</t>
  </si>
  <si>
    <t>Управление ветеринарии Республики Карелия</t>
  </si>
  <si>
    <t>99.0</t>
  </si>
  <si>
    <t>12ЯЯЯЯЯЯЯЯЯ</t>
  </si>
  <si>
    <t>12ЯЯЯЯЯЯЯЯЯ100</t>
  </si>
  <si>
    <t>1200000000</t>
  </si>
  <si>
    <t>Обеспечение реализации государственной программы</t>
  </si>
  <si>
    <t>Основное мероприятие 99.0</t>
  </si>
  <si>
    <t>7.1.2.2.0</t>
  </si>
  <si>
    <t>1270000000</t>
  </si>
  <si>
    <t>12700000007</t>
  </si>
  <si>
    <t>12.7.02.59100</t>
  </si>
  <si>
    <t>04.05</t>
  </si>
  <si>
    <t>Сохранение и восстановление водных биологических ресурсов</t>
  </si>
  <si>
    <t>Основное мероприятие 7.1.2.1.0</t>
  </si>
  <si>
    <t>7.1.2.1.0</t>
  </si>
  <si>
    <t>Управление рисками в товарном рыбоводстве</t>
  </si>
  <si>
    <t>Основное мероприятие 7.1.1.2.0</t>
  </si>
  <si>
    <t>7.1.1.2.0</t>
  </si>
  <si>
    <t>Основное мероприятие 7.1.1.1.0</t>
  </si>
  <si>
    <t>7.1.1.1.0</t>
  </si>
  <si>
    <t xml:space="preserve"> Развитие рыбного хозяйства</t>
  </si>
  <si>
    <t>Подпрограмма 7</t>
  </si>
  <si>
    <t>12.6.02.73030</t>
  </si>
  <si>
    <t>Осуществление противопаводковых мероприятий на мелиоративных объектах и повышение плодородия почв</t>
  </si>
  <si>
    <t>6.1.2.1.0</t>
  </si>
  <si>
    <t>1260000000</t>
  </si>
  <si>
    <t>12600000006</t>
  </si>
  <si>
    <t>Основное мероприятие 6.1.1.1.0</t>
  </si>
  <si>
    <t>6.1.1.1.0</t>
  </si>
  <si>
    <t xml:space="preserve"> Развитие мелиорации земель сельскохозяйственного назначения, повышение плодородия почв</t>
  </si>
  <si>
    <t>Подпрограмма 6</t>
  </si>
  <si>
    <t>5.1.1.1.3</t>
  </si>
  <si>
    <t>1250000000</t>
  </si>
  <si>
    <t>12500000005</t>
  </si>
  <si>
    <t>530</t>
  </si>
  <si>
    <t>Регулирование численности безнадзорных животных</t>
  </si>
  <si>
    <t>5.1.1.1.2</t>
  </si>
  <si>
    <t>610</t>
  </si>
  <si>
    <t>5.1.1.1.1</t>
  </si>
  <si>
    <t>5.1.1.1.0</t>
  </si>
  <si>
    <t>Подпрограмма 5</t>
  </si>
  <si>
    <t>Поддержка профессиональных кадров и достижений в сфере сельского развития</t>
  </si>
  <si>
    <t>4.1.4.1.0</t>
  </si>
  <si>
    <t>1240000000</t>
  </si>
  <si>
    <t>12400000004</t>
  </si>
  <si>
    <t>Основное мероприятие 4.1.3.1.0</t>
  </si>
  <si>
    <t>814</t>
  </si>
  <si>
    <t>Министерство по делам молодежи, физической культуре и спорту Республики Карелия</t>
  </si>
  <si>
    <t>4.1.2.1.0</t>
  </si>
  <si>
    <t>Основное мероприятие 4.1.2.1.0</t>
  </si>
  <si>
    <t>10.03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</si>
  <si>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</si>
  <si>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4.1.1.1.0</t>
  </si>
  <si>
    <t>4.1.1.1.0</t>
  </si>
  <si>
    <t>00000000000000000000000000000000000000000000000</t>
  </si>
  <si>
    <t>Устойчивое развитие сельских территорий</t>
  </si>
  <si>
    <t>Подпрограмма 4</t>
  </si>
  <si>
    <t>Основное мероприятие 3.1.2.1.0</t>
  </si>
  <si>
    <t>3.1.2.1.0</t>
  </si>
  <si>
    <t>1230000000</t>
  </si>
  <si>
    <t>12300000003</t>
  </si>
  <si>
    <t>3.1.1.2.0</t>
  </si>
  <si>
    <t>Основное мероприятие 3.1.1.1.0</t>
  </si>
  <si>
    <t>3.1.1.1.0</t>
  </si>
  <si>
    <t>Поддержка малых форм хозяйствования</t>
  </si>
  <si>
    <t>2.1.2.3.0</t>
  </si>
  <si>
    <t>1220000000</t>
  </si>
  <si>
    <t>12200000002</t>
  </si>
  <si>
    <t>Государственная поддержка кредитования подотрасли растениеводства, переработки и реализации продукции растениеводства</t>
  </si>
  <si>
    <t>2.1.2.2.0</t>
  </si>
  <si>
    <t>Основное мероприятие 2.1.2.1.0</t>
  </si>
  <si>
    <t>2.1.2.1.0</t>
  </si>
  <si>
    <t>Управление рисками в подотраслях растениеводства</t>
  </si>
  <si>
    <t>Оказание несвязанной поддержки сельскохозяйственным товаропроизводителям в области растениеводства</t>
  </si>
  <si>
    <t>Основное мероприятие 2.1.1.1.0</t>
  </si>
  <si>
    <t>2.1.1.1.0</t>
  </si>
  <si>
    <t>Развитие подотрасли растениеводства и переработки продукции растениеводства</t>
  </si>
  <si>
    <t>Поддержка доходов сельскохозяйственных товаропроизводителей в области животноводства</t>
  </si>
  <si>
    <t>1.1.2.7.0</t>
  </si>
  <si>
    <t>1210000000</t>
  </si>
  <si>
    <t>12100000001</t>
  </si>
  <si>
    <t>Основное мероприятие 1.1.2.6.0</t>
  </si>
  <si>
    <t>1.1.2.6.0</t>
  </si>
  <si>
    <t>Управление рисками в подотраслях животноводства</t>
  </si>
  <si>
    <t>Основное мероприятие 1.1.2.5.0</t>
  </si>
  <si>
    <t>1.1.2.5.0</t>
  </si>
  <si>
    <t>Содействие ускорению технического обновления и модернизации производства</t>
  </si>
  <si>
    <t>Основное мероприятие 1.1.2.4.0</t>
  </si>
  <si>
    <t>1.1.2.4.0</t>
  </si>
  <si>
    <t>Государственная поддержка кредитования подотрасли животноводства, переработки и реализации продукции животноводства</t>
  </si>
  <si>
    <t>Основное мероприятие 1.1.2.3.0</t>
  </si>
  <si>
    <t>1.1.2.3.0</t>
  </si>
  <si>
    <t>Основное мероприятие 1.1.2.2.0</t>
  </si>
  <si>
    <t>1.1.2.2.0</t>
  </si>
  <si>
    <t>Содействие развитию молочного скотоводства</t>
  </si>
  <si>
    <t>Содействие развитию племенного животноводства</t>
  </si>
  <si>
    <t>Основное мероприятие 1.1.1.1.0</t>
  </si>
  <si>
    <t>1.1.1.1.0</t>
  </si>
  <si>
    <t xml:space="preserve"> Развитие подотрасли животноводства и переработки продукции животноводства</t>
  </si>
  <si>
    <t>2.3.0.0</t>
  </si>
  <si>
    <t>120, 240, 850</t>
  </si>
  <si>
    <t>09.С.00.10900</t>
  </si>
  <si>
    <t>09ЯЯЯЯЯЯЯЯЯ</t>
  </si>
  <si>
    <t>09ЯЯЯЯЯЯЯЯЯ100</t>
  </si>
  <si>
    <t>0900000000</t>
  </si>
  <si>
    <t>870</t>
  </si>
  <si>
    <t>09.5.02.72240</t>
  </si>
  <si>
    <t>Содействие предприятиям в Республике Карелия в организации экспозиций на российских и международных выставках и форумах</t>
  </si>
  <si>
    <t>Основное мероприятие 5.1.4.1.0</t>
  </si>
  <si>
    <t>5.1.4.1.0</t>
  </si>
  <si>
    <t>0950000000</t>
  </si>
  <si>
    <t>09500000005</t>
  </si>
  <si>
    <t>000, 244</t>
  </si>
  <si>
    <t>00.0.00.00000, 09.5.01.R0660</t>
  </si>
  <si>
    <t>00.00, 07.05</t>
  </si>
  <si>
    <t>Подготовка управленческих кадров для организаций народного хозяйства Республики Карелия</t>
  </si>
  <si>
    <t>Мероприятие 5.1.3.1.1</t>
  </si>
  <si>
    <t>5.1.3.1.1</t>
  </si>
  <si>
    <t>09.5.01.R0660</t>
  </si>
  <si>
    <t>07.05</t>
  </si>
  <si>
    <t>Реализация Государственного плана подготовки управленческих кадров для организаций народного хозяйства Российской Федерации</t>
  </si>
  <si>
    <t>Основное мероприятие 5.1.3.1.0</t>
  </si>
  <si>
    <t>5.1.3.1.0</t>
  </si>
  <si>
    <t>00.0.00.00000, 09.5.03.72280</t>
  </si>
  <si>
    <t>00.00, 01.13</t>
  </si>
  <si>
    <t>Финансирование работ в рамках региональной статистики (проведение статистических обследований и наблюдений)</t>
  </si>
  <si>
    <t>Мероприятие 5.1.2.1.2</t>
  </si>
  <si>
    <t>5.1.2.1.2</t>
  </si>
  <si>
    <t>Финансирование работ по удовлетворению сводной заявки на обеспечение статистическими изданиями и информационными услугами (в рамках федеральной программы статистических работ) органов законодательной и исполнительной власти Республики Карелия, сформированной в соответствии с заявленной потребностью</t>
  </si>
  <si>
    <t>Мероприятие 5.1.2.1.1</t>
  </si>
  <si>
    <t>5.1.2.1.1</t>
  </si>
  <si>
    <t>09.5.03.72280</t>
  </si>
  <si>
    <t>Обеспечение органов законодательной и исполнительной власти Республики Карелия статистической информацией о социально-экономическом развитии Республики Карелия</t>
  </si>
  <si>
    <t>Основное мероприятие 5.1.2.1.0</t>
  </si>
  <si>
    <t>5.1.2.1.0</t>
  </si>
  <si>
    <t>Совершенствование системы государственного стратегического управления</t>
  </si>
  <si>
    <t>000, 242</t>
  </si>
  <si>
    <t>00.0.00.00000, 09.4.01.72290</t>
  </si>
  <si>
    <t>00.00, 04.12</t>
  </si>
  <si>
    <t>Создание автоматизированной информационной системы для ведения реестра выданных лицензий на заготовку, хранение, переработку и реализацию лома черных и цветных металлов и лицензионных дел в электронном виде</t>
  </si>
  <si>
    <t>Мероприятие 4.1.1.1.9</t>
  </si>
  <si>
    <t>4.1.1.1.9</t>
  </si>
  <si>
    <t>0940000000</t>
  </si>
  <si>
    <t>09400000004</t>
  </si>
  <si>
    <t>00.0.00.00000</t>
  </si>
  <si>
    <t>00.00</t>
  </si>
  <si>
    <t>Разработка правового акта Правительства Республики Карелия  о выделении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в Республике Карелия</t>
  </si>
  <si>
    <t>Мероприятие 4.1.1.1.7</t>
  </si>
  <si>
    <t>4.1.1.1.7</t>
  </si>
  <si>
    <t>00.0.00.00000, 09.4.01.72270</t>
  </si>
  <si>
    <t>00.00, 04.10</t>
  </si>
  <si>
    <t>Мониторинг формирования и представления докладов глав местных администраций городских округов и муниципальных районов в Республике Карелия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с использованием ИАС "Мониторинг эффективности деятельности органов местного самоуправления"</t>
  </si>
  <si>
    <t>Мероприятие 4.1.1.1.6</t>
  </si>
  <si>
    <t>4.1.1.1.6</t>
  </si>
  <si>
    <t>00.0.00.00000, 09.4.01.72260</t>
  </si>
  <si>
    <t>Проведение мониторинга качества и доступности предоставления органами исполнительной власти Республики Карелия и органами местного самоуправления государственных и муниципальных услуг</t>
  </si>
  <si>
    <t>Мероприятие 4.1.1.1.4</t>
  </si>
  <si>
    <t>4.1.1.1.4</t>
  </si>
  <si>
    <t>Создание и/или модернизация автоматизированной информационной системы сбора и обобщения показателей мониторинга качества и доступности предоставления государственных и муниципальных услуг</t>
  </si>
  <si>
    <t>Мероприятие 4.1.1.1.1</t>
  </si>
  <si>
    <t>4.1.1.1.1</t>
  </si>
  <si>
    <t>09.4.01.72260, 09.4.01.72270, 09.4.01.72290</t>
  </si>
  <si>
    <t>04.10</t>
  </si>
  <si>
    <t>Повышение доступности государственных и муниципальных услуг и эффективности деятельности органов исполнительной власти Республики Карелия и органов местного самоуправления</t>
  </si>
  <si>
    <t>Совершенствование государственного и муниципального управления</t>
  </si>
  <si>
    <t>Поддержка действующих инновационных компаний, участвующих в салонах, выставках, конференциях, ярмарках, деловых миссиях инновационных компаний и иных мероприятиях, связанных с продвижением на региональных и международных рынках продукции, товаров и услуг и предусматривающих экспонирование и показ (демонстрация в действии)</t>
  </si>
  <si>
    <t>Мероприятие 3.1.3.1.7</t>
  </si>
  <si>
    <t>3.1.3.1.7</t>
  </si>
  <si>
    <t>0930000000</t>
  </si>
  <si>
    <t>09300000003</t>
  </si>
  <si>
    <t>Проведение ежегодного регионального конкурса "Лучший инновационный проект" среди субъектов малого и среднего предпринимательства, реализующих инновационные проекты на территории Республики Карелия</t>
  </si>
  <si>
    <t>Мероприятие 3.1.3.1.6</t>
  </si>
  <si>
    <t>3.1.3.1.6</t>
  </si>
  <si>
    <t>Создание и ведение сайта "Инновационный портал Республики Карелия"</t>
  </si>
  <si>
    <t>Мероприятие 3.1.3.1.5</t>
  </si>
  <si>
    <t>3.1.3.1.5</t>
  </si>
  <si>
    <t>Проведение семинаров, круглых столов, конференций, форумов по вопросам деятельности в инновационной сфере</t>
  </si>
  <si>
    <t>Мероприятие 3.1.3.1.4</t>
  </si>
  <si>
    <t>3.1.3.1.4</t>
  </si>
  <si>
    <t>Предоставление субсидий инновационным компаниям, в том числе участникам инновационных территориальных кластеров, в целях возмещения затрат или недополученных доходов в связи с производством (реализацией) товаров</t>
  </si>
  <si>
    <t>Мероприятие 3.1.3.1.3</t>
  </si>
  <si>
    <t>3.1.3.1.3</t>
  </si>
  <si>
    <t>Предоставление грантов на создание малой инновационной компании</t>
  </si>
  <si>
    <t>Мероприятие 3.1.3.1.2</t>
  </si>
  <si>
    <t>3.1.3.1.2</t>
  </si>
  <si>
    <t>Проведение маркетинговых, научных и иных исследований в сфере инновационной составляющей экономики Республики Карелия</t>
  </si>
  <si>
    <t>Мероприятие 3.1.3.1.1</t>
  </si>
  <si>
    <t>3.1.3.1.1</t>
  </si>
  <si>
    <t>Государственная поддержка в сфере инновационной деятельности</t>
  </si>
  <si>
    <t>Подготовка, переподготовка и повышение квалификации государственных гражданских служащих и муниципальных служащих в сфере инновационной деятельности</t>
  </si>
  <si>
    <t>Мероприятие 3.1.2.1.2</t>
  </si>
  <si>
    <t>3.1.2.1.2</t>
  </si>
  <si>
    <t>Предоставление субъектам малого и среднего предпринимательства образовательных услуг, связанных с подготовкой, переподготовкой и повышением квалификации их сотрудников в сфере деятельности инновационной компании</t>
  </si>
  <si>
    <t>Мероприятие 3.1.2.1.1</t>
  </si>
  <si>
    <t>3.1.2.1.1</t>
  </si>
  <si>
    <t>Подготовка кадров в сфере инновационной деятельности</t>
  </si>
  <si>
    <t>000, 810</t>
  </si>
  <si>
    <t>00.0.00.00000, 09.3.01.72250</t>
  </si>
  <si>
    <t>00.00, 01.12</t>
  </si>
  <si>
    <t>Реализация Соглашения между федеральным государственным бюджетным учреждением "Российский фонд фундаментальных исследований" и Правительством Республики Карелия о совместном конкурсе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и Соглашения между федеральным государственным бюджетным учреждением "Российский гуманитарный научный фонд" и Правительством Республики Карелия о совместном конкурсе проектов в области гуманитарных наук</t>
  </si>
  <si>
    <t>Мероприятие 3.1.1.1.2</t>
  </si>
  <si>
    <t>3.1.1.1.2</t>
  </si>
  <si>
    <t>Закупка научно-исследовательских и опытно-конструкторских работ для обеспечения нужд Республики Карелия</t>
  </si>
  <si>
    <t>Мероприятие 3.1.1.1.1</t>
  </si>
  <si>
    <t>3.1.1.1.1</t>
  </si>
  <si>
    <t>09.3.01.72250</t>
  </si>
  <si>
    <t>01.12</t>
  </si>
  <si>
    <t>Поддержка научно-исследовательских и опытно-конструкторских работ в Республике Карелия</t>
  </si>
  <si>
    <t>Развитие инновационной деятельности</t>
  </si>
  <si>
    <t>09.2.02.50640, 09.2.02.R0640</t>
  </si>
  <si>
    <t>04.12</t>
  </si>
  <si>
    <t>Развитие Центра поддержки предпринимательства Республики Карелия</t>
  </si>
  <si>
    <t>Мероприятие 2.1.2.1.11</t>
  </si>
  <si>
    <t>2.1.2.1.11</t>
  </si>
  <si>
    <t>0920000000</t>
  </si>
  <si>
    <t>09200000002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</si>
  <si>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</si>
  <si>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>Мероприятие 2.1.2.1.10</t>
  </si>
  <si>
    <t>2.1.2.1.10</t>
  </si>
  <si>
    <t>00.0.00.00000, 09.2.02.50640, 09.2.02.R0640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</si>
  <si>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</t>
  </si>
  <si>
    <t>Мероприятие 2.1.2.1.9</t>
  </si>
  <si>
    <t>2.1.2.1.9</t>
  </si>
  <si>
    <t>Субсидирование субъектов малого и среднего предпринимательства, производящих товары (выполняющих работы, оказывающих услуги), предназначенные для экспорта</t>
  </si>
  <si>
    <t>Мероприятие 2.1.2.1.8</t>
  </si>
  <si>
    <t>2.1.2.1.8</t>
  </si>
  <si>
    <t>Обеспечение деятельности регионального центра координации поддержки экспортно ориентированных субъектов малого и среднего предпринимательства</t>
  </si>
  <si>
    <t>Мероприятие 2.1.2.1.7</t>
  </si>
  <si>
    <t>2.1.2.1.7</t>
  </si>
  <si>
    <t>000, 521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</si>
  <si>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муниципальных образованиях</t>
  </si>
  <si>
    <t>Мероприятие 2.1.2.1.6</t>
  </si>
  <si>
    <t>2.1.2.1.6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</si>
  <si>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 народных художественных промыслов</t>
  </si>
  <si>
    <t>Мероприятие 2.1.2.1.5</t>
  </si>
  <si>
    <t>2.1.2.1.5</t>
  </si>
  <si>
    <t>Проведение мастер-классов и повышение квалификации в сфере народно-художественных промыслов и ремесел, оказание информационно-консультационной поддержки</t>
  </si>
  <si>
    <t>Мероприятие 2.1.2.1.4</t>
  </si>
  <si>
    <t>2.1.2.1.4</t>
  </si>
  <si>
    <t>Государственная поддержка организации, управляющей деятельностью бизнес-инкубатора Республики Карелия, в части развития процессов бизнес-инкубирования, а также субсидирования части затрат на 1 квадратный метр площади бизнес-инкубатора Республики Карелия, предоставляемой субъектам малого предпринимательства</t>
  </si>
  <si>
    <t>Мероприятие 2.1.2.1.3</t>
  </si>
  <si>
    <t>2.1.2.1.3</t>
  </si>
  <si>
    <t>Субсидирование лизинга оборудования субъектов малого и среднего предпринимательства</t>
  </si>
  <si>
    <t>Мероприятие 2.1.2.1.2</t>
  </si>
  <si>
    <t>2.1.2.1.2</t>
  </si>
  <si>
    <t>Увеличение капитализации Гарантийного фонда Республики Карелия (фонда поручительств)</t>
  </si>
  <si>
    <t>Мероприятие 2.1.2.1.1</t>
  </si>
  <si>
    <t>2.1.2.1.1</t>
  </si>
  <si>
    <t>521, 810</t>
  </si>
  <si>
    <t>Финансовая поддержка малого и среднего  предпринимательства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</si>
  <si>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</t>
  </si>
  <si>
    <t>Мероприятие 2.1.1.1.6</t>
  </si>
  <si>
    <t>2.1.1.1.6</t>
  </si>
  <si>
    <t>Реализация массовых программ обучения и повышения квалификации субъектов малого и среднего предпринимательства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</si>
  <si>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Мероприятие 2.1.1.1.5</t>
  </si>
  <si>
    <t>2.1.1.1.5</t>
  </si>
  <si>
    <t>00.0.00.00000, 09.2.01.R0640</t>
  </si>
  <si>
    <t>Организация участия субъектов малого и среднего предпринимательства в выставочно-ярмарочных мероприятиях, в том числе в рамках всероссийского форума "Дни малого и среднего бизнеса России" во Всероссийском выставочном центре</t>
  </si>
  <si>
    <t>Мероприятие 2.1.1.1.4</t>
  </si>
  <si>
    <t>2.1.1.1.4</t>
  </si>
  <si>
    <t>Проведение регионального конкурса "Лучший предприниматель года"</t>
  </si>
  <si>
    <t>Мероприятие 2.1.1.1.3</t>
  </si>
  <si>
    <t>2.1.1.1.3</t>
  </si>
  <si>
    <t>00.0.00.00000, 09.2.01.50640, 09.2.01.R0640</t>
  </si>
  <si>
    <t>Поддержка и ведение интернет-ресурса «Портал малого и среднего предпринимательства Республики Карелия», организация и ведение реестра субъектов малого и среднего предпринимательства - получателей государственной поддержки</t>
  </si>
  <si>
    <t>Мероприятие 2.1.1.1.2</t>
  </si>
  <si>
    <t>2.1.1.1.2</t>
  </si>
  <si>
    <t>Поддержка организаций, образующих инфраструктуру поддержки малого и среднего предпринимательства, в части  научно-методического, информационного, образовательного и консультационного сопровождения начинающих и действующих предпринимателей</t>
  </si>
  <si>
    <t>Мероприятие 2.1.1.1.1</t>
  </si>
  <si>
    <t>2.1.1.1.1</t>
  </si>
  <si>
    <t>242</t>
  </si>
  <si>
    <t>09.2.01.50640, 09.2.01.R0640</t>
  </si>
  <si>
    <t>Организационно-консультационная поддержка малого и среднего предпринимательства</t>
  </si>
  <si>
    <t>Развитие малого и среднего предпринимательства</t>
  </si>
  <si>
    <t>Разработка проектно-сметной документации и проведение государственной экспертизы по проекту "Инфраструктурное обеспечение промышленной площадки на территории Петрозаводского городского округа в Республике Карелия (в том числе проектно-изыскательные работы)"</t>
  </si>
  <si>
    <t>Основное мероприятие 1.1.1.3.0</t>
  </si>
  <si>
    <t>1.1.1.3.0</t>
  </si>
  <si>
    <t>0910000000</t>
  </si>
  <si>
    <t>09100000001</t>
  </si>
  <si>
    <t>Разработка и реализация мероприятий Основных направлений инвестиционной политики Правительства Республики Карелия на 2011 - 2015 годы, утвержденных распоряжением Правительства Республики Карелия от 21 апреля 2011 года № 185р-П</t>
  </si>
  <si>
    <t>Мероприятие 1.1.1.1.5</t>
  </si>
  <si>
    <t>1.1.1.1.5</t>
  </si>
  <si>
    <t>Предоставление инвесторам субсидий из бюджета Республики Карелия на частичное возмещение затрат на уплату процентов по кредитам, полученным на финансирование инвестиционных проектов</t>
  </si>
  <si>
    <t>Мероприятие 1.1.1.1.4</t>
  </si>
  <si>
    <t>1.1.1.1.4</t>
  </si>
  <si>
    <t>00.0.00.00000, 09.1.01.90440, 09.1.01.91010</t>
  </si>
  <si>
    <t>Инфраструктурное обеспечение промышленных площадок и промышленного парка на территории Республики Карелия</t>
  </si>
  <si>
    <t>Мероприятие 1.1.1.1.3</t>
  </si>
  <si>
    <t>1.1.1.1.3</t>
  </si>
  <si>
    <t>00.0.00.00000, 09.1.01.72210</t>
  </si>
  <si>
    <t>Разработка и выполнение мероприятий в рамках реализации Инвестиционной стратегии Республики Карелия на период до 2025 года</t>
  </si>
  <si>
    <t>Мероприятие 1.1.1.1.2</t>
  </si>
  <si>
    <t>1.1.1.1.2</t>
  </si>
  <si>
    <t>00.0.00.00000, 09.1.01.72200</t>
  </si>
  <si>
    <t>Разработка, координация и сопровождение инвестиционных проектов</t>
  </si>
  <si>
    <t>Мероприятие 1.1.1.1.1</t>
  </si>
  <si>
    <t>1.1.1.1.1</t>
  </si>
  <si>
    <t>414</t>
  </si>
  <si>
    <t>09.1.01.90440, 09.1.01.91010</t>
  </si>
  <si>
    <t>04.12, 05.02</t>
  </si>
  <si>
    <t>242, 810</t>
  </si>
  <si>
    <t>09.1.01.72200, 09.1.01.72210</t>
  </si>
  <si>
    <t>Создание благоприятных условий для привлечения инвестиций в экономику Республики Карелия</t>
  </si>
  <si>
    <t>Формирование благоприятной инвестиционной среды</t>
  </si>
  <si>
    <t>1.5.0.0</t>
  </si>
  <si>
    <t xml:space="preserve"> «Экономическое развитие и инновационная экономика Республики Карелия»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</si>
  <si>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</si>
  <si>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</si>
  <si>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</si>
  <si>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</si>
  <si>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</si>
  <si>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</si>
  <si>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</si>
  <si>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</si>
  <si>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</si>
  <si>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</si>
  <si>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</si>
  <si>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</si>
  <si>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</si>
  <si>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</si>
  <si>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</si>
  <si>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Сумма</t>
  </si>
  <si>
    <t>2020 год</t>
  </si>
  <si>
    <t>2019 год</t>
  </si>
  <si>
    <t>2018 год</t>
  </si>
  <si>
    <t>2017 год</t>
  </si>
  <si>
    <t>2016 год</t>
  </si>
  <si>
    <t>2015 год</t>
  </si>
  <si>
    <t>2014 год</t>
  </si>
  <si>
    <t>2013 год</t>
  </si>
  <si>
    <t>Год</t>
  </si>
  <si>
    <t>ВР</t>
  </si>
  <si>
    <t>ЦСР</t>
  </si>
  <si>
    <t>РзПр</t>
  </si>
  <si>
    <t>ГРБС</t>
  </si>
  <si>
    <t>Код_ГРБС</t>
  </si>
  <si>
    <t>Код__ГПОснМ</t>
  </si>
  <si>
    <t>Ур</t>
  </si>
  <si>
    <t>Код ГРБС ГПП</t>
  </si>
  <si>
    <t>НомерПодпрограммы</t>
  </si>
  <si>
    <t>номер ПП</t>
  </si>
  <si>
    <t>КритерийГПП</t>
  </si>
  <si>
    <t>Код ГРБС ГП</t>
  </si>
  <si>
    <t>Порядковый номер</t>
  </si>
  <si>
    <t>КритерийГП</t>
  </si>
  <si>
    <t>Ответственный  исполнитель, соисполнители</t>
  </si>
  <si>
    <t>Статус</t>
  </si>
  <si>
    <t>Приложение 7</t>
  </si>
  <si>
    <t>12.1.07.73080</t>
  </si>
  <si>
    <t>12.4.02.73000</t>
  </si>
  <si>
    <t>Проведение научно-исследовательских и опытно-конструкторских работ</t>
  </si>
  <si>
    <t>Модернизация учреждений государственной ветеринарной службы</t>
  </si>
  <si>
    <t xml:space="preserve"> 12.5.01.73130</t>
  </si>
  <si>
    <t>Оказание услуг по предупреждению и ликвидации заразных и иных болезней животных</t>
  </si>
  <si>
    <t>12.5.02.73010</t>
  </si>
  <si>
    <t>12.5.03.42180</t>
  </si>
  <si>
    <t>Поддержка сельскохозяйственных товаропроизводителей в районах Крайнего Севера и приравненных к ним местностях</t>
  </si>
  <si>
    <t>12.3.01.72970</t>
  </si>
  <si>
    <t xml:space="preserve">Поощрение и популяризация достижений в сфере сельского развития </t>
  </si>
  <si>
    <t>Поддержка профессиональных кадров</t>
  </si>
  <si>
    <t xml:space="preserve">Поддержка инициатив садоводческих,
огороднических и дачных некоммерческих объединений граждан
</t>
  </si>
  <si>
    <t>12.4.02.72990</t>
  </si>
  <si>
    <t xml:space="preserve">12.4.02.72980 </t>
  </si>
  <si>
    <t>Основное мероприятие 2.1.1.4.0</t>
  </si>
  <si>
    <t xml:space="preserve"> Развитие государственной ветеринарной службы, обеспечение эпизоотического благополучия</t>
  </si>
  <si>
    <t>Основное мероприятие 5.1.1.1.0</t>
  </si>
  <si>
    <t>Основное мероприятие 5.1.2.3.0</t>
  </si>
  <si>
    <t>11336,12⁷</t>
  </si>
  <si>
    <t>17329,3⁷</t>
  </si>
  <si>
    <t>Приложение 4
 к государственной программе</t>
  </si>
  <si>
    <t>Государственная программа Республики Карелия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</si>
  <si>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основного мероприятия и мероприятия</t>
  </si>
  <si>
    <t xml:space="preserve">Код бюджетной классификации </t>
  </si>
  <si>
    <t xml:space="preserve">Финансовое обеспечение реализации государственной программы за счет средств бюджета Республики Карелия </t>
  </si>
  <si>
    <t>Расходы  (тыс.рублей)</t>
  </si>
  <si>
    <t xml:space="preserve"> Развитие агропромышленного и рыбохозяйственного комплексов </t>
  </si>
  <si>
    <t>Министерство сельского и рыбного хозяйства Республики Карелия</t>
  </si>
  <si>
    <t>Министерство по дорожному хозяйству, транспорту и связи 
Республики Карелия</t>
  </si>
  <si>
    <t>Поддержка племенного крупного рогатого скота мясного направления</t>
  </si>
  <si>
    <t>Мероприятие
1.1.1.1.2</t>
  </si>
  <si>
    <t xml:space="preserve">Содействие приобретению племенного молодняка крупного рогатого скота 
молочного направления
</t>
  </si>
  <si>
    <t>Мероприятие
1.1.1.1.1</t>
  </si>
  <si>
    <t>Мероприятие
1.1.1.1.3</t>
  </si>
  <si>
    <t xml:space="preserve">Поддержка племенного животноводства </t>
  </si>
  <si>
    <t xml:space="preserve">Содействие развитию прочих видов животноводства </t>
  </si>
  <si>
    <t>Мероприятие
1.1.2.4.1</t>
  </si>
  <si>
    <t xml:space="preserve">Содействие в реализации инвестиционных проектов в агропромышленном комплексе </t>
  </si>
  <si>
    <t>Стимулирование приобретения новой техники, машин и оборудования, а также сельскохозяйственных животных</t>
  </si>
  <si>
    <t>Поддержка сельскохозяйственных товаропроизводителей в области растениеводства</t>
  </si>
  <si>
    <t>Мероприятие
2.1.1.1.1</t>
  </si>
  <si>
    <t>Поддержка закладки многолетних ягодных и (или) ягодных кустарниковых насаждений</t>
  </si>
  <si>
    <t>Мероприятие
2.1.1.1.2</t>
  </si>
  <si>
    <t>Мероприятие
2.1.1.1.3</t>
  </si>
  <si>
    <t>Развитие элитного семеноводства</t>
  </si>
  <si>
    <t>Содействие развитию малых форм хозяйствования</t>
  </si>
  <si>
    <t xml:space="preserve">Поддержка начинающих фермеров </t>
  </si>
  <si>
    <t>Развитие семейных животноводческих ферм</t>
  </si>
  <si>
    <t>Мероприятие 3.1.1.1.3</t>
  </si>
  <si>
    <t>Грантовая поддержка сельскохозяйственных потребительских кооперативов</t>
  </si>
  <si>
    <t>Мероприятие 3.1.1.1.4</t>
  </si>
  <si>
    <t>Государственная поддержка кредитования малых форм хозяйствования</t>
  </si>
  <si>
    <t>Основное мероприятие 
3.1.1.2.0</t>
  </si>
  <si>
    <t>Поддержка развития производства в малых формах хозяйствования</t>
  </si>
  <si>
    <t>Мероприятие 3.1.1.2.1</t>
  </si>
  <si>
    <t>Проведение конкурса на звание «Лучший владелец личного подсобного хозяйства», «Лучшее крестьянское (фермерское) хозяйство»</t>
  </si>
  <si>
    <t>Содействие развитию альтернативных видов животноводства в малых формах хозяйствования</t>
  </si>
  <si>
    <t>Комплексное обустройство населенных пунктов, расположенных в сельской местности объектами социальной, инженерной инфраструктуры и автомобильными дорогами</t>
  </si>
  <si>
    <t>Основное мероприятие
4.12.2.0</t>
  </si>
  <si>
    <t>Реализация комплексных мер по ликвидации опасных растений</t>
  </si>
  <si>
    <t>Мероприятие 4.1.3.1.1</t>
  </si>
  <si>
    <t>Мероприятие 4.1.3.1.2</t>
  </si>
  <si>
    <t>Мероприятие 4.1.3.1.3</t>
  </si>
  <si>
    <t>Развитие мелиоративных систем</t>
  </si>
  <si>
    <t>Проведение гидромелиоративных мероприятий</t>
  </si>
  <si>
    <t>Мероприятие 6.1.1.1.1</t>
  </si>
  <si>
    <t>Мероприятие
6.1.1.1.2</t>
  </si>
  <si>
    <t>Проведение культуртехнических мероприятий</t>
  </si>
  <si>
    <t>Основное мероприятие 
6.1.2.1.0</t>
  </si>
  <si>
    <t xml:space="preserve">Осуществление противопаводковых мероприятий </t>
  </si>
  <si>
    <t>Повышение почвенного плодородия</t>
  </si>
  <si>
    <t xml:space="preserve">Государственная поддержка кредитования
субъектов аквакультуры
</t>
  </si>
  <si>
    <t>Содействие развитию аквакультуры</t>
  </si>
  <si>
    <t>Мероприятие
7.1.1.2.1</t>
  </si>
  <si>
    <t>Грантовая поддержка сельскохозяйственных потребительских кооперативов в области аквакультуры</t>
  </si>
  <si>
    <t>Мероприятие 7.1.1.2.2</t>
  </si>
  <si>
    <t>Мероприятие 7.1.2.2.3</t>
  </si>
  <si>
    <t>12.1.01.73070</t>
  </si>
  <si>
    <t>12.1.01.73180</t>
  </si>
  <si>
    <t xml:space="preserve">12.1.01.R5431, 12.1.01.К5431  </t>
  </si>
  <si>
    <t>12.1.02.R5420, 12.1.02.73120, 12.1.02.К5420</t>
  </si>
  <si>
    <t xml:space="preserve">12.1.04.R5440
12.1.04.К5440
12.1.04.R5432
12.1.04.К5432
</t>
  </si>
  <si>
    <t>12.1.05.72950, 12.1.05.72930
12.1.05.73190
12.1.05.R5450</t>
  </si>
  <si>
    <t>12.2.01.76350</t>
  </si>
  <si>
    <t xml:space="preserve">12.2.01.R5434
12.2.01.К5434
</t>
  </si>
  <si>
    <t>12.2.01.R5435
12.2.01.К5435</t>
  </si>
  <si>
    <t>12.2.02.R5410
12.2.02.К5410</t>
  </si>
  <si>
    <t>12.2.03.R5436
 12.2.03.К5436
12.2.03.R5440
12.2.03.К5440</t>
  </si>
  <si>
    <t>12.3.01.R5439
12.3.01.К5439</t>
  </si>
  <si>
    <t>12.3.01.R543А
12.3.01.К543А</t>
  </si>
  <si>
    <t>12.3.02.76320</t>
  </si>
  <si>
    <t>240, 360</t>
  </si>
  <si>
    <t>12.4.04.73090</t>
  </si>
  <si>
    <t xml:space="preserve">12.4.03.R5674
</t>
  </si>
  <si>
    <t>09.02</t>
  </si>
  <si>
    <t>12.4.03.R5673</t>
  </si>
  <si>
    <t xml:space="preserve">12.4.01.R5671 </t>
  </si>
  <si>
    <t>320, 520</t>
  </si>
  <si>
    <t xml:space="preserve">12.4.03.90400
</t>
  </si>
  <si>
    <t>12.6.01.R5681,
12.6.01.73060</t>
  </si>
  <si>
    <t>12.7.03.76340</t>
  </si>
  <si>
    <t>12.7.03.76370</t>
  </si>
  <si>
    <t>12.7.03.76380</t>
  </si>
  <si>
    <t>12.С.00.10900, 12.С.00.98710</t>
  </si>
  <si>
    <t>120,
240,
850</t>
  </si>
  <si>
    <t>12.1.05.72930</t>
  </si>
  <si>
    <t xml:space="preserve">12.1.05.72950,
12.1.05.73190,
12.1.05.R5450 </t>
  </si>
  <si>
    <t>04 05</t>
  </si>
  <si>
    <t>12.1.03.72910
12.1.03.72920</t>
  </si>
  <si>
    <t>12.1.06.R5433
12.1.06.К5433</t>
  </si>
  <si>
    <t>12.2.04.R5437</t>
  </si>
  <si>
    <t>12.3.01.R5438
12.3.01.К5438</t>
  </si>
  <si>
    <t>12.3.01.R543Б
12.3.01.К543Б</t>
  </si>
  <si>
    <t xml:space="preserve">12.6.01.73060, 12.6.01.76360, 12.6.01.R5681,
12.6.01.R5682,  </t>
  </si>
  <si>
    <t xml:space="preserve">12.6.01.76360,
12.6.01.R5682 </t>
  </si>
  <si>
    <t xml:space="preserve">12.7.01.R543В, 12.7.01.R5440, 12.7.01.R5260 </t>
  </si>
  <si>
    <t>810,
240</t>
  </si>
  <si>
    <t>240,
810, 360,
630</t>
  </si>
  <si>
    <t xml:space="preserve">12.2.01.R5434
12.2.01.К5434
12.2.01.76350
12.2.01.R5435
12.2.01.К5435
</t>
  </si>
  <si>
    <t>12.3.01.R5439
12.3.01.К5439
12.3.01.R543А
12.3.01.К543А
12.3.01.R543Б
12.3.01.К543Б
12.3.01.R5438
12.3.01.К5438</t>
  </si>
  <si>
    <t>12.3.01.72970
12.3.02.76320</t>
  </si>
  <si>
    <t>810
360</t>
  </si>
  <si>
    <t>12.4.02.72980 
12.4.02.72990
12.4.02.73000</t>
  </si>
  <si>
    <t>12.7.03.76340
12.7.03.76380
12.7.03.76370</t>
  </si>
  <si>
    <t>Мероприятие
3.1.1.2.2</t>
  </si>
  <si>
    <t>Мероприятие
6.1.2.1.1</t>
  </si>
  <si>
    <t>Мероприятие
6.1.2.1.2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</si>
  <si>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пищевой и перерабатывающей промышленности». 
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«Техническая и технологическая модернизация агропромышленного комплекса».
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«Кадровое обеспечение агропромышленного комплекса».
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подотрасли животноводства».
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Объемы финансирования указаны в предполагаемых размерах, так как реализация мероприятий будет осуществляться на условиях софинансирования за счет средств федерального бюджета и бюджета Республики Карелия. Распределение субсидий из федерального бюджета утверждается Правительством Российской Федерации в начале текущего финансового года. В соответствии с федеральной целевой программой «Устойчивое развитие сельских территорий на 2014 – 2017 годы и на период до 2020 года», утвержденной постановлением Правительства Российской Федерации от 15 июля 2013 года № 598, доля расходов бюджета Российской Федерации в финансировании расходного обязательства субъекта Российской Федерации, софинансируемого за счет субсидии, составляет не более 30 процентов. Объем финансирования на 2018 – 2020 годы будет откорректирован после утверждения Правительством Российской Федерации распределения субсидий из федерального бюджета бюджетам Российской Федерации, а также исходя из финансовых ресурсов на соответствующий финансовый год.
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охотничьего хозяйства».
</t>
    </r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Расходы осуществлялись в рамках  основного мероприятия «Помощь в оформлении земельных участков в собственность крестьянских (фермерских) хозяйств».</t>
    </r>
  </si>
  <si>
    <t>Мероприятие
1.1.2.4.2</t>
  </si>
  <si>
    <r>
      <t xml:space="preserve">61405,4 </t>
    </r>
    <r>
      <rPr>
        <sz val="13"/>
        <rFont val="Calibri"/>
        <family val="2"/>
        <charset val="204"/>
      </rPr>
      <t>¹</t>
    </r>
  </si>
  <si>
    <r>
      <t>71308,36</t>
    </r>
    <r>
      <rPr>
        <sz val="13"/>
        <rFont val="Calibri"/>
        <family val="2"/>
        <charset val="204"/>
      </rPr>
      <t>¹</t>
    </r>
  </si>
  <si>
    <r>
      <t>9904,7</t>
    </r>
    <r>
      <rPr>
        <sz val="13"/>
        <rFont val="Calibri"/>
        <family val="2"/>
        <charset val="204"/>
      </rPr>
      <t>²</t>
    </r>
  </si>
  <si>
    <r>
      <t>12396,97</t>
    </r>
    <r>
      <rPr>
        <sz val="13"/>
        <rFont val="Calibri"/>
        <family val="2"/>
        <charset val="204"/>
      </rPr>
      <t>¹</t>
    </r>
  </si>
  <si>
    <r>
      <t>4545,8</t>
    </r>
    <r>
      <rPr>
        <sz val="13"/>
        <rFont val="Calibri"/>
        <family val="2"/>
        <charset val="204"/>
      </rPr>
      <t>¹</t>
    </r>
  </si>
  <si>
    <r>
      <t>11336,12</t>
    </r>
    <r>
      <rPr>
        <vertAlign val="superscript"/>
        <sz val="13"/>
        <rFont val="Calibri"/>
        <family val="2"/>
        <charset val="204"/>
      </rPr>
      <t>⁷</t>
    </r>
  </si>
  <si>
    <r>
      <t>17329,3</t>
    </r>
    <r>
      <rPr>
        <sz val="13"/>
        <rFont val="Calibri"/>
        <family val="2"/>
        <charset val="204"/>
      </rPr>
      <t>⁷</t>
    </r>
  </si>
  <si>
    <r>
      <t>15577</t>
    </r>
    <r>
      <rPr>
        <vertAlign val="superscript"/>
        <sz val="13"/>
        <rFont val="Times New Roman"/>
        <family val="1"/>
        <charset val="204"/>
      </rPr>
      <t>7</t>
    </r>
  </si>
  <si>
    <r>
      <t>26496,00</t>
    </r>
    <r>
      <rPr>
        <vertAlign val="superscript"/>
        <sz val="13"/>
        <rFont val="Times New Roman"/>
        <family val="1"/>
        <charset val="204"/>
      </rPr>
      <t>7</t>
    </r>
  </si>
  <si>
    <r>
      <t>140,83</t>
    </r>
    <r>
      <rPr>
        <sz val="13"/>
        <rFont val="Calibri"/>
        <family val="2"/>
        <charset val="204"/>
      </rPr>
      <t>³</t>
    </r>
  </si>
  <si>
    <r>
      <t>127,9</t>
    </r>
    <r>
      <rPr>
        <sz val="13"/>
        <rFont val="Calibri"/>
        <family val="2"/>
        <charset val="204"/>
      </rPr>
      <t>³</t>
    </r>
  </si>
  <si>
    <r>
      <t>72872,6</t>
    </r>
    <r>
      <rPr>
        <sz val="13"/>
        <rFont val="Calibri"/>
        <family val="2"/>
        <charset val="204"/>
      </rPr>
      <t>⁴</t>
    </r>
  </si>
  <si>
    <r>
      <t>75797,91</t>
    </r>
    <r>
      <rPr>
        <sz val="13"/>
        <rFont val="Calibri"/>
        <family val="2"/>
        <charset val="204"/>
      </rPr>
      <t>⁴</t>
    </r>
  </si>
  <si>
    <r>
      <t>70082,91</t>
    </r>
    <r>
      <rPr>
        <sz val="13"/>
        <rFont val="Calibri"/>
        <family val="2"/>
        <charset val="204"/>
      </rPr>
      <t>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</si>
</sst>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\&gt;\a\a\.\a\.\a\a\a\a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vertAlign val="superscript"/>
      <sz val="13"/>
      <name val="Calibri"/>
      <family val="2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2" borderId="6" xfId="1" applyFont="1" applyFill="1" applyBorder="1" applyProtection="1">
      <protection hidden="1"/>
    </xf>
    <xf numFmtId="165" fontId="1" fillId="2" borderId="3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protection hidden="1"/>
    </xf>
    <xf numFmtId="0" fontId="1" fillId="2" borderId="7" xfId="1" applyNumberFormat="1" applyFont="1" applyFill="1" applyBorder="1" applyAlignment="1" applyProtection="1">
      <alignment horizontal="left" vertical="top" wrapText="1"/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5" xfId="1" applyNumberFormat="1" applyFont="1" applyFill="1" applyBorder="1" applyAlignment="1" applyProtection="1">
      <alignment horizontal="center" vertical="center"/>
      <protection hidden="1"/>
    </xf>
    <xf numFmtId="0" fontId="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1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alignment horizontal="center" vertical="top"/>
      <protection hidden="1"/>
    </xf>
    <xf numFmtId="164" fontId="1" fillId="2" borderId="4" xfId="1" applyNumberFormat="1" applyFont="1" applyFill="1" applyBorder="1" applyAlignment="1" applyProtection="1">
      <alignment horizontal="center" vertical="top"/>
      <protection hidden="1"/>
    </xf>
    <xf numFmtId="164" fontId="1" fillId="2" borderId="8" xfId="1" applyNumberFormat="1" applyFont="1" applyFill="1" applyBorder="1" applyAlignment="1" applyProtection="1">
      <alignment horizontal="center" vertical="top"/>
      <protection hidden="1"/>
    </xf>
    <xf numFmtId="0" fontId="1" fillId="2" borderId="4" xfId="1" applyNumberFormat="1" applyFont="1" applyFill="1" applyBorder="1" applyAlignment="1" applyProtection="1">
      <alignment horizontal="left" vertical="top" wrapText="1"/>
      <protection hidden="1"/>
    </xf>
    <xf numFmtId="0" fontId="1" fillId="2" borderId="6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top"/>
      <protection hidden="1"/>
    </xf>
    <xf numFmtId="0" fontId="1" fillId="2" borderId="0" xfId="1" applyNumberFormat="1" applyFont="1" applyFill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alignment horizontal="center" vertical="top"/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 applyAlignment="1" applyProtection="1">
      <alignment wrapText="1"/>
      <protection hidden="1"/>
    </xf>
    <xf numFmtId="0" fontId="2" fillId="2" borderId="0" xfId="1" applyFont="1" applyFill="1" applyAlignment="1" applyProtection="1">
      <protection hidden="1"/>
    </xf>
    <xf numFmtId="4" fontId="1" fillId="2" borderId="0" xfId="1" applyNumberFormat="1" applyFill="1"/>
    <xf numFmtId="0" fontId="1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12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2" xfId="1" applyNumberFormat="1" applyFont="1" applyFill="1" applyBorder="1" applyAlignment="1" applyProtection="1">
      <alignment horizontal="left" vertical="top" wrapText="1"/>
      <protection hidden="1"/>
    </xf>
    <xf numFmtId="0" fontId="1" fillId="2" borderId="5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center"/>
      <protection hidden="1"/>
    </xf>
    <xf numFmtId="4" fontId="1" fillId="2" borderId="2" xfId="1" applyNumberFormat="1" applyFill="1" applyBorder="1" applyProtection="1"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top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7" xfId="1" applyNumberFormat="1" applyFont="1" applyFill="1" applyBorder="1" applyAlignment="1" applyProtection="1">
      <alignment horizontal="left" vertical="top" wrapText="1"/>
      <protection hidden="1"/>
    </xf>
    <xf numFmtId="0" fontId="6" fillId="2" borderId="9" xfId="1" applyNumberFormat="1" applyFont="1" applyFill="1" applyBorder="1" applyAlignment="1" applyProtection="1">
      <protection hidden="1"/>
    </xf>
    <xf numFmtId="0" fontId="6" fillId="2" borderId="8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164" fontId="6" fillId="2" borderId="3" xfId="1" applyNumberFormat="1" applyFont="1" applyFill="1" applyBorder="1" applyAlignment="1" applyProtection="1">
      <alignment horizontal="center" vertical="top"/>
      <protection hidden="1"/>
    </xf>
    <xf numFmtId="164" fontId="6" fillId="2" borderId="4" xfId="1" applyNumberFormat="1" applyFont="1" applyFill="1" applyBorder="1" applyAlignment="1" applyProtection="1">
      <alignment horizontal="center" vertical="top"/>
      <protection hidden="1"/>
    </xf>
    <xf numFmtId="164" fontId="6" fillId="2" borderId="8" xfId="1" applyNumberFormat="1" applyFont="1" applyFill="1" applyBorder="1" applyAlignment="1" applyProtection="1">
      <alignment horizontal="center" vertical="top"/>
      <protection hidden="1"/>
    </xf>
    <xf numFmtId="0" fontId="6" fillId="2" borderId="4" xfId="1" applyNumberFormat="1" applyFont="1" applyFill="1" applyBorder="1" applyAlignment="1" applyProtection="1">
      <protection hidden="1"/>
    </xf>
    <xf numFmtId="0" fontId="6" fillId="2" borderId="3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protection hidden="1"/>
    </xf>
    <xf numFmtId="0" fontId="6" fillId="2" borderId="4" xfId="1" applyNumberFormat="1" applyFont="1" applyFill="1" applyBorder="1" applyAlignment="1" applyProtection="1">
      <alignment horizontal="left" vertical="top" wrapText="1"/>
      <protection hidden="1"/>
    </xf>
    <xf numFmtId="0" fontId="6" fillId="2" borderId="6" xfId="1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left" vertical="top" wrapText="1"/>
      <protection hidden="1"/>
    </xf>
    <xf numFmtId="0" fontId="6" fillId="2" borderId="5" xfId="1" applyNumberFormat="1" applyFont="1" applyFill="1" applyBorder="1" applyAlignment="1" applyProtection="1">
      <alignment horizontal="left" vertical="top" wrapText="1"/>
      <protection hidden="1"/>
    </xf>
    <xf numFmtId="0" fontId="6" fillId="2" borderId="11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left" vertical="top" wrapText="1"/>
      <protection hidden="1"/>
    </xf>
    <xf numFmtId="0" fontId="6" fillId="2" borderId="10" xfId="1" applyNumberFormat="1" applyFont="1" applyFill="1" applyBorder="1" applyAlignment="1" applyProtection="1">
      <alignment horizontal="left" vertical="top" wrapText="1"/>
      <protection hidden="1"/>
    </xf>
    <xf numFmtId="16" fontId="6" fillId="2" borderId="3" xfId="1" applyNumberFormat="1" applyFont="1" applyFill="1" applyBorder="1" applyAlignment="1" applyProtection="1">
      <alignment horizontal="center" vertical="top" wrapText="1"/>
      <protection hidden="1"/>
    </xf>
    <xf numFmtId="49" fontId="6" fillId="2" borderId="3" xfId="1" applyNumberFormat="1" applyFont="1" applyFill="1" applyBorder="1" applyAlignment="1" applyProtection="1">
      <alignment horizontal="center" vertical="top" wrapText="1"/>
      <protection hidden="1"/>
    </xf>
    <xf numFmtId="49" fontId="6" fillId="2" borderId="3" xfId="1" applyNumberFormat="1" applyFont="1" applyFill="1" applyBorder="1" applyAlignment="1" applyProtection="1">
      <alignment horizontal="center" vertical="top"/>
      <protection hidden="1"/>
    </xf>
    <xf numFmtId="0" fontId="6" fillId="2" borderId="12" xfId="1" applyNumberFormat="1" applyFont="1" applyFill="1" applyBorder="1" applyAlignment="1" applyProtection="1">
      <alignment horizontal="left" vertical="top" wrapText="1"/>
      <protection hidden="1"/>
    </xf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164" fontId="6" fillId="2" borderId="11" xfId="1" applyNumberFormat="1" applyFont="1" applyFill="1" applyBorder="1" applyAlignment="1" applyProtection="1">
      <alignment horizontal="center" vertical="top"/>
      <protection hidden="1"/>
    </xf>
    <xf numFmtId="166" fontId="6" fillId="2" borderId="8" xfId="1" applyNumberFormat="1" applyFont="1" applyFill="1" applyBorder="1" applyAlignment="1" applyProtection="1">
      <alignment horizontal="center" vertical="top" wrapText="1"/>
      <protection hidden="1"/>
    </xf>
    <xf numFmtId="166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8" xfId="1" applyNumberFormat="1" applyFont="1" applyFill="1" applyBorder="1" applyAlignment="1" applyProtection="1">
      <alignment horizontal="left" vertical="top" wrapText="1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  <xf numFmtId="0" fontId="6" fillId="2" borderId="11" xfId="1" applyNumberFormat="1" applyFont="1" applyFill="1" applyBorder="1" applyAlignment="1" applyProtection="1">
      <alignment horizontal="left" vertical="top" wrapText="1"/>
      <protection hidden="1"/>
    </xf>
    <xf numFmtId="0" fontId="6" fillId="2" borderId="12" xfId="1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left" vertical="top" wrapText="1"/>
      <protection hidden="1"/>
    </xf>
    <xf numFmtId="0" fontId="6" fillId="2" borderId="10" xfId="1" applyNumberFormat="1" applyFont="1" applyFill="1" applyBorder="1" applyAlignment="1" applyProtection="1">
      <alignment horizontal="left" vertical="top" wrapText="1"/>
      <protection hidden="1"/>
    </xf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0" fontId="6" fillId="2" borderId="5" xfId="1" applyNumberFormat="1" applyFont="1" applyFill="1" applyBorder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0" xfId="1" applyFill="1" applyAlignment="1" applyProtection="1">
      <alignment horizontal="right" vertical="center" wrapText="1"/>
      <protection hidden="1"/>
    </xf>
    <xf numFmtId="0" fontId="1" fillId="2" borderId="0" xfId="1" applyFill="1" applyAlignment="1">
      <alignment horizontal="left" vertical="top"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left" vertical="top"/>
      <protection hidden="1"/>
    </xf>
    <xf numFmtId="0" fontId="2" fillId="2" borderId="0" xfId="1" applyNumberFormat="1" applyFont="1" applyFill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0"/>
  <sheetViews>
    <sheetView showGridLines="0" tabSelected="1" topLeftCell="P1" zoomScale="60" zoomScaleNormal="60" zoomScaleSheetLayoutView="38" workbookViewId="0">
      <selection activeCell="Q144" sqref="Q144"/>
    </sheetView>
  </sheetViews>
  <sheetFormatPr defaultColWidth="10.42578125" defaultRowHeight="15.75" outlineLevelRow="1" x14ac:dyDescent="0.25"/>
  <cols>
    <col min="1" max="15" width="0" style="8" hidden="1" customWidth="1"/>
    <col min="16" max="16" width="21.42578125" style="8" customWidth="1"/>
    <col min="17" max="17" width="45" style="8" customWidth="1"/>
    <col min="18" max="18" width="38.5703125" style="8" customWidth="1"/>
    <col min="19" max="19" width="0" style="8" hidden="1" customWidth="1"/>
    <col min="20" max="21" width="8.42578125" style="8" customWidth="1"/>
    <col min="22" max="22" width="16.42578125" style="8" customWidth="1"/>
    <col min="23" max="23" width="8.42578125" style="8" customWidth="1"/>
    <col min="24" max="24" width="0" style="8" hidden="1" customWidth="1"/>
    <col min="25" max="25" width="12.140625" style="8" customWidth="1"/>
    <col min="26" max="27" width="0" style="8" hidden="1" customWidth="1"/>
    <col min="28" max="28" width="12.5703125" style="8" customWidth="1"/>
    <col min="29" max="30" width="0" style="8" hidden="1" customWidth="1"/>
    <col min="31" max="31" width="15.28515625" style="8" customWidth="1"/>
    <col min="32" max="33" width="0" style="8" hidden="1" customWidth="1"/>
    <col min="34" max="34" width="15.42578125" style="8" customWidth="1"/>
    <col min="35" max="36" width="0" style="8" hidden="1" customWidth="1"/>
    <col min="37" max="37" width="12.5703125" style="8" customWidth="1"/>
    <col min="38" max="39" width="0" style="8" hidden="1" customWidth="1"/>
    <col min="40" max="40" width="13.140625" style="8" customWidth="1"/>
    <col min="41" max="42" width="0" style="8" hidden="1" customWidth="1"/>
    <col min="43" max="43" width="14.28515625" style="8" customWidth="1"/>
    <col min="44" max="45" width="0" style="8" hidden="1" customWidth="1"/>
    <col min="46" max="46" width="15.42578125" style="8" customWidth="1"/>
    <col min="47" max="55" width="0" style="8" hidden="1" customWidth="1"/>
    <col min="56" max="56" width="0.85546875" style="8" hidden="1" customWidth="1"/>
    <col min="57" max="57" width="14.28515625" style="8" customWidth="1"/>
    <col min="58" max="58" width="15.7109375" style="8" customWidth="1"/>
    <col min="59" max="59" width="15" style="8" customWidth="1"/>
    <col min="60" max="256" width="10.42578125" style="8" customWidth="1"/>
    <col min="257" max="16384" width="10.42578125" style="8"/>
  </cols>
  <sheetData>
    <row r="1" spans="1:57" ht="83.25" customHeight="1" x14ac:dyDescent="0.25">
      <c r="A1" s="9"/>
      <c r="B1" s="10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01" t="s">
        <v>438</v>
      </c>
      <c r="AO1" s="101"/>
      <c r="AP1" s="101"/>
      <c r="AQ1" s="101"/>
      <c r="AR1" s="101"/>
      <c r="AS1" s="101"/>
      <c r="AT1" s="101"/>
      <c r="AU1" s="12" t="s">
        <v>416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7.25" customHeight="1" x14ac:dyDescent="0.25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8" t="s">
        <v>442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11"/>
      <c r="AZ2" s="11"/>
      <c r="BA2" s="11"/>
      <c r="BB2" s="11"/>
      <c r="BC2" s="11"/>
      <c r="BD2" s="11"/>
      <c r="BE2" s="11"/>
    </row>
    <row r="3" spans="1:57" ht="21.75" customHeight="1" x14ac:dyDescent="0.25">
      <c r="A3" s="10"/>
      <c r="B3" s="10"/>
      <c r="C3" s="10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29.25" customHeight="1" x14ac:dyDescent="0.25">
      <c r="A4" s="10"/>
      <c r="B4" s="47"/>
      <c r="C4" s="47"/>
      <c r="D4" s="47"/>
      <c r="E4" s="47"/>
      <c r="F4" s="47"/>
      <c r="G4" s="47"/>
      <c r="H4" s="47"/>
      <c r="I4" s="14"/>
      <c r="J4" s="14"/>
      <c r="K4" s="14"/>
      <c r="L4" s="14"/>
      <c r="M4" s="14"/>
      <c r="N4" s="15"/>
      <c r="O4" s="15"/>
      <c r="P4" s="106" t="s">
        <v>415</v>
      </c>
      <c r="Q4" s="106" t="s">
        <v>440</v>
      </c>
      <c r="R4" s="100" t="s">
        <v>414</v>
      </c>
      <c r="S4" s="49" t="s">
        <v>9</v>
      </c>
      <c r="T4" s="103" t="s">
        <v>441</v>
      </c>
      <c r="U4" s="103"/>
      <c r="V4" s="103"/>
      <c r="W4" s="103"/>
      <c r="X4" s="49"/>
      <c r="Y4" s="99" t="s">
        <v>443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58.5" customHeight="1" x14ac:dyDescent="0.25">
      <c r="A5" s="10"/>
      <c r="B5" s="35" t="s">
        <v>413</v>
      </c>
      <c r="C5" s="35" t="s">
        <v>412</v>
      </c>
      <c r="D5" s="35" t="s">
        <v>411</v>
      </c>
      <c r="E5" s="35" t="s">
        <v>410</v>
      </c>
      <c r="F5" s="35" t="s">
        <v>409</v>
      </c>
      <c r="G5" s="35" t="s">
        <v>408</v>
      </c>
      <c r="H5" s="35" t="s">
        <v>407</v>
      </c>
      <c r="I5" s="35" t="s">
        <v>406</v>
      </c>
      <c r="J5" s="35"/>
      <c r="K5" s="35" t="s">
        <v>405</v>
      </c>
      <c r="L5" s="35"/>
      <c r="M5" s="35"/>
      <c r="N5" s="34"/>
      <c r="O5" s="34" t="s">
        <v>404</v>
      </c>
      <c r="P5" s="106"/>
      <c r="Q5" s="106"/>
      <c r="R5" s="100"/>
      <c r="S5" s="50"/>
      <c r="T5" s="51" t="s">
        <v>403</v>
      </c>
      <c r="U5" s="51" t="s">
        <v>402</v>
      </c>
      <c r="V5" s="51" t="s">
        <v>401</v>
      </c>
      <c r="W5" s="51" t="s">
        <v>400</v>
      </c>
      <c r="X5" s="52" t="s">
        <v>399</v>
      </c>
      <c r="Y5" s="100" t="s">
        <v>398</v>
      </c>
      <c r="Z5" s="100"/>
      <c r="AA5" s="100"/>
      <c r="AB5" s="100" t="s">
        <v>397</v>
      </c>
      <c r="AC5" s="100"/>
      <c r="AD5" s="100"/>
      <c r="AE5" s="100" t="s">
        <v>396</v>
      </c>
      <c r="AF5" s="100"/>
      <c r="AG5" s="100"/>
      <c r="AH5" s="100" t="s">
        <v>395</v>
      </c>
      <c r="AI5" s="100"/>
      <c r="AJ5" s="100"/>
      <c r="AK5" s="100" t="s">
        <v>394</v>
      </c>
      <c r="AL5" s="100"/>
      <c r="AM5" s="100"/>
      <c r="AN5" s="100" t="s">
        <v>393</v>
      </c>
      <c r="AO5" s="100"/>
      <c r="AP5" s="100"/>
      <c r="AQ5" s="100" t="s">
        <v>392</v>
      </c>
      <c r="AR5" s="100"/>
      <c r="AS5" s="100"/>
      <c r="AT5" s="100" t="s">
        <v>391</v>
      </c>
      <c r="AU5" s="100"/>
      <c r="AV5" s="100"/>
      <c r="AW5" s="16" t="s">
        <v>390</v>
      </c>
      <c r="AX5" s="35"/>
      <c r="AY5" s="17"/>
      <c r="AZ5" s="18"/>
      <c r="BA5" s="18"/>
      <c r="BB5" s="18"/>
      <c r="BC5" s="18"/>
      <c r="BD5" s="18"/>
      <c r="BE5" s="11"/>
    </row>
    <row r="6" spans="1:57" ht="15" customHeight="1" x14ac:dyDescent="0.25">
      <c r="A6" s="1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5</v>
      </c>
      <c r="O6" s="19" t="s">
        <v>5</v>
      </c>
      <c r="P6" s="53" t="s">
        <v>389</v>
      </c>
      <c r="Q6" s="53" t="s">
        <v>388</v>
      </c>
      <c r="R6" s="53" t="s">
        <v>387</v>
      </c>
      <c r="S6" s="53" t="s">
        <v>387</v>
      </c>
      <c r="T6" s="53" t="s">
        <v>386</v>
      </c>
      <c r="U6" s="53" t="s">
        <v>385</v>
      </c>
      <c r="V6" s="53" t="s">
        <v>384</v>
      </c>
      <c r="W6" s="53" t="s">
        <v>383</v>
      </c>
      <c r="X6" s="53" t="s">
        <v>383</v>
      </c>
      <c r="Y6" s="53" t="s">
        <v>382</v>
      </c>
      <c r="Z6" s="53" t="s">
        <v>382</v>
      </c>
      <c r="AA6" s="54" t="s">
        <v>382</v>
      </c>
      <c r="AB6" s="53" t="s">
        <v>381</v>
      </c>
      <c r="AC6" s="53" t="s">
        <v>381</v>
      </c>
      <c r="AD6" s="54" t="s">
        <v>381</v>
      </c>
      <c r="AE6" s="53" t="s">
        <v>380</v>
      </c>
      <c r="AF6" s="53" t="s">
        <v>380</v>
      </c>
      <c r="AG6" s="54" t="s">
        <v>380</v>
      </c>
      <c r="AH6" s="53" t="s">
        <v>379</v>
      </c>
      <c r="AI6" s="53" t="s">
        <v>379</v>
      </c>
      <c r="AJ6" s="54" t="s">
        <v>379</v>
      </c>
      <c r="AK6" s="53" t="s">
        <v>378</v>
      </c>
      <c r="AL6" s="53" t="s">
        <v>378</v>
      </c>
      <c r="AM6" s="54" t="s">
        <v>378</v>
      </c>
      <c r="AN6" s="53" t="s">
        <v>377</v>
      </c>
      <c r="AO6" s="53" t="s">
        <v>377</v>
      </c>
      <c r="AP6" s="54" t="s">
        <v>377</v>
      </c>
      <c r="AQ6" s="53" t="s">
        <v>376</v>
      </c>
      <c r="AR6" s="53" t="s">
        <v>376</v>
      </c>
      <c r="AS6" s="54" t="s">
        <v>376</v>
      </c>
      <c r="AT6" s="53" t="s">
        <v>375</v>
      </c>
      <c r="AU6" s="55" t="s">
        <v>375</v>
      </c>
      <c r="AV6" s="56" t="s">
        <v>375</v>
      </c>
      <c r="AW6" s="35" t="s">
        <v>375</v>
      </c>
      <c r="AX6" s="35" t="s">
        <v>375</v>
      </c>
      <c r="AY6" s="17"/>
      <c r="AZ6" s="18"/>
      <c r="BA6" s="18"/>
      <c r="BB6" s="18"/>
      <c r="BC6" s="18"/>
      <c r="BD6" s="18"/>
      <c r="BE6" s="11"/>
    </row>
    <row r="7" spans="1:57" ht="29.25" hidden="1" customHeight="1" outlineLevel="1" x14ac:dyDescent="0.25">
      <c r="A7" s="1"/>
      <c r="B7" s="2" t="s">
        <v>173</v>
      </c>
      <c r="C7" s="2" t="s">
        <v>173</v>
      </c>
      <c r="D7" s="40">
        <v>804</v>
      </c>
      <c r="E7" s="2"/>
      <c r="F7" s="2" t="s">
        <v>171</v>
      </c>
      <c r="G7" s="40">
        <v>100</v>
      </c>
      <c r="H7" s="3">
        <v>0</v>
      </c>
      <c r="I7" s="84"/>
      <c r="J7" s="84"/>
      <c r="K7" s="5">
        <v>7</v>
      </c>
      <c r="L7" s="40">
        <v>2</v>
      </c>
      <c r="M7" s="40">
        <v>0</v>
      </c>
      <c r="N7" s="40" t="s">
        <v>70</v>
      </c>
      <c r="O7" s="3">
        <v>804</v>
      </c>
      <c r="P7" s="96" t="s">
        <v>68</v>
      </c>
      <c r="Q7" s="97" t="s">
        <v>374</v>
      </c>
      <c r="R7" s="57" t="s">
        <v>15</v>
      </c>
      <c r="S7" s="58" t="s">
        <v>4</v>
      </c>
      <c r="T7" s="59" t="s">
        <v>2</v>
      </c>
      <c r="U7" s="52" t="s">
        <v>2</v>
      </c>
      <c r="V7" s="52" t="s">
        <v>2</v>
      </c>
      <c r="W7" s="60" t="s">
        <v>2</v>
      </c>
      <c r="X7" s="58"/>
      <c r="Y7" s="61">
        <v>0</v>
      </c>
      <c r="Z7" s="62">
        <v>0</v>
      </c>
      <c r="AA7" s="63">
        <v>0</v>
      </c>
      <c r="AB7" s="61">
        <v>29312.400000000001</v>
      </c>
      <c r="AC7" s="62">
        <v>29312.400000000001</v>
      </c>
      <c r="AD7" s="63">
        <v>29312.400000000001</v>
      </c>
      <c r="AE7" s="61">
        <v>149587.6</v>
      </c>
      <c r="AF7" s="62">
        <v>149587.6</v>
      </c>
      <c r="AG7" s="63">
        <v>149587.6</v>
      </c>
      <c r="AH7" s="61">
        <v>405156.8</v>
      </c>
      <c r="AI7" s="62">
        <v>405156.8</v>
      </c>
      <c r="AJ7" s="63">
        <v>344810.4</v>
      </c>
      <c r="AK7" s="61">
        <v>735579.4</v>
      </c>
      <c r="AL7" s="62">
        <v>735579.4</v>
      </c>
      <c r="AM7" s="63">
        <v>675233</v>
      </c>
      <c r="AN7" s="61">
        <v>938254.6</v>
      </c>
      <c r="AO7" s="62">
        <v>938254.6</v>
      </c>
      <c r="AP7" s="63">
        <v>877908.2</v>
      </c>
      <c r="AQ7" s="61">
        <v>1127715.6000000001</v>
      </c>
      <c r="AR7" s="62">
        <v>1127715.6000000001</v>
      </c>
      <c r="AS7" s="63">
        <v>1067369.2</v>
      </c>
      <c r="AT7" s="61">
        <v>600608</v>
      </c>
      <c r="AU7" s="62">
        <v>600608</v>
      </c>
      <c r="AV7" s="61">
        <v>540261.6</v>
      </c>
      <c r="AW7" s="41">
        <v>3986214.4</v>
      </c>
      <c r="AX7" s="41">
        <v>3986214.4</v>
      </c>
      <c r="AY7" s="41">
        <v>3684482.4</v>
      </c>
      <c r="AZ7" s="41">
        <v>5</v>
      </c>
      <c r="BA7" s="23">
        <v>5</v>
      </c>
      <c r="BB7" s="85"/>
      <c r="BC7" s="85"/>
      <c r="BD7" s="22">
        <v>163</v>
      </c>
      <c r="BE7" s="7"/>
    </row>
    <row r="8" spans="1:57" ht="43.5" hidden="1" customHeight="1" outlineLevel="1" x14ac:dyDescent="0.25">
      <c r="A8" s="1"/>
      <c r="B8" s="2" t="s">
        <v>173</v>
      </c>
      <c r="C8" s="2" t="s">
        <v>173</v>
      </c>
      <c r="D8" s="40">
        <v>804</v>
      </c>
      <c r="E8" s="2" t="s">
        <v>66</v>
      </c>
      <c r="F8" s="2"/>
      <c r="G8" s="40"/>
      <c r="H8" s="40"/>
      <c r="I8" s="40">
        <v>0</v>
      </c>
      <c r="J8" s="40">
        <v>0</v>
      </c>
      <c r="K8" s="40"/>
      <c r="L8" s="40">
        <v>1</v>
      </c>
      <c r="M8" s="40"/>
      <c r="N8" s="40" t="s">
        <v>373</v>
      </c>
      <c r="O8" s="3">
        <v>804</v>
      </c>
      <c r="P8" s="96"/>
      <c r="Q8" s="97"/>
      <c r="R8" s="57" t="s">
        <v>51</v>
      </c>
      <c r="S8" s="64" t="s">
        <v>51</v>
      </c>
      <c r="T8" s="65" t="s">
        <v>50</v>
      </c>
      <c r="U8" s="60" t="s">
        <v>2</v>
      </c>
      <c r="V8" s="60" t="s">
        <v>2</v>
      </c>
      <c r="W8" s="60" t="s">
        <v>2</v>
      </c>
      <c r="X8" s="66"/>
      <c r="Y8" s="61">
        <v>0</v>
      </c>
      <c r="Z8" s="61">
        <v>0</v>
      </c>
      <c r="AA8" s="61">
        <v>0</v>
      </c>
      <c r="AB8" s="61">
        <v>29312.400000000001</v>
      </c>
      <c r="AC8" s="61">
        <v>29312.400000000001</v>
      </c>
      <c r="AD8" s="61">
        <v>0</v>
      </c>
      <c r="AE8" s="61">
        <v>102287.6</v>
      </c>
      <c r="AF8" s="61">
        <v>102287.6</v>
      </c>
      <c r="AG8" s="61">
        <v>0</v>
      </c>
      <c r="AH8" s="61">
        <v>160431.5</v>
      </c>
      <c r="AI8" s="61">
        <v>160431.5</v>
      </c>
      <c r="AJ8" s="61">
        <v>0</v>
      </c>
      <c r="AK8" s="61">
        <v>83379.399999999994</v>
      </c>
      <c r="AL8" s="61">
        <v>83379.399999999994</v>
      </c>
      <c r="AM8" s="61">
        <v>0</v>
      </c>
      <c r="AN8" s="61">
        <v>223854.6</v>
      </c>
      <c r="AO8" s="61">
        <v>223854.6</v>
      </c>
      <c r="AP8" s="61">
        <v>0</v>
      </c>
      <c r="AQ8" s="61">
        <v>296915.59999999998</v>
      </c>
      <c r="AR8" s="61">
        <v>296915.59999999998</v>
      </c>
      <c r="AS8" s="61">
        <v>0</v>
      </c>
      <c r="AT8" s="61">
        <v>258308</v>
      </c>
      <c r="AU8" s="61">
        <v>258308</v>
      </c>
      <c r="AV8" s="61">
        <v>0</v>
      </c>
      <c r="AW8" s="41">
        <v>1154489.1000000001</v>
      </c>
      <c r="AX8" s="41">
        <v>1154489.1000000001</v>
      </c>
      <c r="AY8" s="41">
        <v>0</v>
      </c>
      <c r="AZ8" s="41">
        <v>0</v>
      </c>
      <c r="BA8" s="41"/>
      <c r="BB8" s="41">
        <v>1</v>
      </c>
      <c r="BC8" s="41">
        <v>1</v>
      </c>
      <c r="BD8" s="41"/>
      <c r="BE8" s="7"/>
    </row>
    <row r="9" spans="1:57" ht="57.75" hidden="1" customHeight="1" outlineLevel="1" x14ac:dyDescent="0.25">
      <c r="A9" s="1"/>
      <c r="B9" s="2" t="s">
        <v>173</v>
      </c>
      <c r="C9" s="2" t="s">
        <v>173</v>
      </c>
      <c r="D9" s="40">
        <v>804</v>
      </c>
      <c r="E9" s="2" t="s">
        <v>66</v>
      </c>
      <c r="F9" s="2"/>
      <c r="G9" s="40"/>
      <c r="H9" s="40"/>
      <c r="I9" s="40">
        <v>0</v>
      </c>
      <c r="J9" s="40">
        <v>0</v>
      </c>
      <c r="K9" s="40"/>
      <c r="L9" s="40">
        <v>1</v>
      </c>
      <c r="M9" s="40"/>
      <c r="N9" s="40" t="s">
        <v>373</v>
      </c>
      <c r="O9" s="3">
        <v>811</v>
      </c>
      <c r="P9" s="93"/>
      <c r="Q9" s="90"/>
      <c r="R9" s="67" t="s">
        <v>11</v>
      </c>
      <c r="S9" s="64" t="s">
        <v>11</v>
      </c>
      <c r="T9" s="65" t="s">
        <v>10</v>
      </c>
      <c r="U9" s="60" t="s">
        <v>2</v>
      </c>
      <c r="V9" s="60" t="s">
        <v>2</v>
      </c>
      <c r="W9" s="60" t="s">
        <v>2</v>
      </c>
      <c r="X9" s="66"/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47300</v>
      </c>
      <c r="AF9" s="61">
        <v>47300</v>
      </c>
      <c r="AG9" s="61">
        <v>0</v>
      </c>
      <c r="AH9" s="61">
        <v>244725.3</v>
      </c>
      <c r="AI9" s="61">
        <v>244725.3</v>
      </c>
      <c r="AJ9" s="61">
        <v>0</v>
      </c>
      <c r="AK9" s="61">
        <v>652200</v>
      </c>
      <c r="AL9" s="61">
        <v>652200</v>
      </c>
      <c r="AM9" s="61">
        <v>0</v>
      </c>
      <c r="AN9" s="61">
        <v>714400</v>
      </c>
      <c r="AO9" s="61">
        <v>714400</v>
      </c>
      <c r="AP9" s="61">
        <v>0</v>
      </c>
      <c r="AQ9" s="61">
        <v>830800</v>
      </c>
      <c r="AR9" s="61">
        <v>830800</v>
      </c>
      <c r="AS9" s="61">
        <v>0</v>
      </c>
      <c r="AT9" s="61">
        <v>342300</v>
      </c>
      <c r="AU9" s="61">
        <v>342300</v>
      </c>
      <c r="AV9" s="61">
        <v>0</v>
      </c>
      <c r="AW9" s="41">
        <v>2831725.3</v>
      </c>
      <c r="AX9" s="41">
        <v>2831725.3</v>
      </c>
      <c r="AY9" s="41">
        <v>0</v>
      </c>
      <c r="AZ9" s="41">
        <v>0</v>
      </c>
      <c r="BA9" s="41"/>
      <c r="BB9" s="41">
        <v>1</v>
      </c>
      <c r="BC9" s="41">
        <v>1</v>
      </c>
      <c r="BD9" s="41"/>
      <c r="BE9" s="7"/>
    </row>
    <row r="10" spans="1:57" ht="29.25" hidden="1" customHeight="1" outlineLevel="1" x14ac:dyDescent="0.25">
      <c r="A10" s="1"/>
      <c r="B10" s="2" t="s">
        <v>347</v>
      </c>
      <c r="C10" s="2" t="s">
        <v>173</v>
      </c>
      <c r="D10" s="40">
        <v>804</v>
      </c>
      <c r="E10" s="2"/>
      <c r="F10" s="2" t="s">
        <v>346</v>
      </c>
      <c r="G10" s="40">
        <v>1</v>
      </c>
      <c r="H10" s="3">
        <v>804</v>
      </c>
      <c r="I10" s="84"/>
      <c r="J10" s="84"/>
      <c r="K10" s="5">
        <v>3</v>
      </c>
      <c r="L10" s="40">
        <v>5</v>
      </c>
      <c r="M10" s="40">
        <v>0</v>
      </c>
      <c r="N10" s="40" t="s">
        <v>345</v>
      </c>
      <c r="O10" s="3">
        <v>811</v>
      </c>
      <c r="P10" s="96" t="s">
        <v>64</v>
      </c>
      <c r="Q10" s="97" t="s">
        <v>372</v>
      </c>
      <c r="R10" s="68" t="s">
        <v>15</v>
      </c>
      <c r="S10" s="58" t="s">
        <v>4</v>
      </c>
      <c r="T10" s="59" t="s">
        <v>2</v>
      </c>
      <c r="U10" s="52" t="s">
        <v>2</v>
      </c>
      <c r="V10" s="52" t="s">
        <v>2</v>
      </c>
      <c r="W10" s="60" t="s">
        <v>2</v>
      </c>
      <c r="X10" s="58"/>
      <c r="Y10" s="61">
        <v>0</v>
      </c>
      <c r="Z10" s="62">
        <v>0</v>
      </c>
      <c r="AA10" s="63">
        <v>0</v>
      </c>
      <c r="AB10" s="61">
        <v>13044</v>
      </c>
      <c r="AC10" s="62">
        <v>0</v>
      </c>
      <c r="AD10" s="63">
        <v>13044</v>
      </c>
      <c r="AE10" s="61">
        <v>52370</v>
      </c>
      <c r="AF10" s="62">
        <v>0</v>
      </c>
      <c r="AG10" s="63">
        <v>52370</v>
      </c>
      <c r="AH10" s="61">
        <v>254825.3</v>
      </c>
      <c r="AI10" s="62">
        <v>0</v>
      </c>
      <c r="AJ10" s="63">
        <v>254825.3</v>
      </c>
      <c r="AK10" s="61">
        <v>656800</v>
      </c>
      <c r="AL10" s="62">
        <v>0</v>
      </c>
      <c r="AM10" s="63">
        <v>656800</v>
      </c>
      <c r="AN10" s="61">
        <v>723100</v>
      </c>
      <c r="AO10" s="62">
        <v>0</v>
      </c>
      <c r="AP10" s="63">
        <v>723100</v>
      </c>
      <c r="AQ10" s="61">
        <v>839500</v>
      </c>
      <c r="AR10" s="62">
        <v>0</v>
      </c>
      <c r="AS10" s="63">
        <v>839500</v>
      </c>
      <c r="AT10" s="61">
        <v>351000</v>
      </c>
      <c r="AU10" s="62">
        <v>0</v>
      </c>
      <c r="AV10" s="61">
        <v>351000</v>
      </c>
      <c r="AW10" s="41">
        <v>2890639.3</v>
      </c>
      <c r="AX10" s="41">
        <v>0</v>
      </c>
      <c r="AY10" s="41">
        <v>2890639.3</v>
      </c>
      <c r="AZ10" s="41">
        <v>0</v>
      </c>
      <c r="BA10" s="23">
        <v>0</v>
      </c>
      <c r="BB10" s="85"/>
      <c r="BC10" s="85"/>
      <c r="BD10" s="22">
        <v>20</v>
      </c>
      <c r="BE10" s="7"/>
    </row>
    <row r="11" spans="1:57" ht="43.5" hidden="1" customHeight="1" outlineLevel="1" x14ac:dyDescent="0.25">
      <c r="A11" s="1"/>
      <c r="B11" s="2" t="s">
        <v>173</v>
      </c>
      <c r="C11" s="2" t="s">
        <v>173</v>
      </c>
      <c r="D11" s="40">
        <v>804</v>
      </c>
      <c r="E11" s="2" t="s">
        <v>347</v>
      </c>
      <c r="F11" s="2" t="s">
        <v>346</v>
      </c>
      <c r="G11" s="40">
        <v>1</v>
      </c>
      <c r="H11" s="40">
        <v>804</v>
      </c>
      <c r="I11" s="40"/>
      <c r="J11" s="40"/>
      <c r="K11" s="40"/>
      <c r="L11" s="40">
        <v>4</v>
      </c>
      <c r="M11" s="40"/>
      <c r="N11" s="40" t="s">
        <v>166</v>
      </c>
      <c r="O11" s="3">
        <v>804</v>
      </c>
      <c r="P11" s="96"/>
      <c r="Q11" s="97"/>
      <c r="R11" s="57" t="s">
        <v>51</v>
      </c>
      <c r="S11" s="64" t="s">
        <v>51</v>
      </c>
      <c r="T11" s="65" t="s">
        <v>50</v>
      </c>
      <c r="U11" s="60" t="s">
        <v>2</v>
      </c>
      <c r="V11" s="60" t="s">
        <v>2</v>
      </c>
      <c r="W11" s="60" t="s">
        <v>2</v>
      </c>
      <c r="X11" s="66"/>
      <c r="Y11" s="61">
        <v>0</v>
      </c>
      <c r="Z11" s="61">
        <v>0</v>
      </c>
      <c r="AA11" s="61">
        <v>0</v>
      </c>
      <c r="AB11" s="61">
        <v>13044</v>
      </c>
      <c r="AC11" s="61">
        <v>0</v>
      </c>
      <c r="AD11" s="61">
        <v>13044</v>
      </c>
      <c r="AE11" s="61">
        <v>5070</v>
      </c>
      <c r="AF11" s="61">
        <v>0</v>
      </c>
      <c r="AG11" s="61">
        <v>5070</v>
      </c>
      <c r="AH11" s="61">
        <v>10100</v>
      </c>
      <c r="AI11" s="61">
        <v>0</v>
      </c>
      <c r="AJ11" s="61">
        <v>10100</v>
      </c>
      <c r="AK11" s="61">
        <v>4600</v>
      </c>
      <c r="AL11" s="61">
        <v>0</v>
      </c>
      <c r="AM11" s="61">
        <v>4600</v>
      </c>
      <c r="AN11" s="61">
        <v>8700</v>
      </c>
      <c r="AO11" s="61">
        <v>0</v>
      </c>
      <c r="AP11" s="61">
        <v>8700</v>
      </c>
      <c r="AQ11" s="61">
        <v>8700</v>
      </c>
      <c r="AR11" s="61">
        <v>0</v>
      </c>
      <c r="AS11" s="61">
        <v>8700</v>
      </c>
      <c r="AT11" s="61">
        <v>8700</v>
      </c>
      <c r="AU11" s="61">
        <v>0</v>
      </c>
      <c r="AV11" s="61">
        <v>8700</v>
      </c>
      <c r="AW11" s="41">
        <v>58914</v>
      </c>
      <c r="AX11" s="41">
        <v>0</v>
      </c>
      <c r="AY11" s="41">
        <v>58914</v>
      </c>
      <c r="AZ11" s="41">
        <v>1</v>
      </c>
      <c r="BA11" s="41">
        <v>0</v>
      </c>
      <c r="BB11" s="41">
        <v>1</v>
      </c>
      <c r="BC11" s="41">
        <v>1</v>
      </c>
      <c r="BD11" s="41"/>
      <c r="BE11" s="7"/>
    </row>
    <row r="12" spans="1:57" ht="57.75" hidden="1" customHeight="1" outlineLevel="1" x14ac:dyDescent="0.25">
      <c r="A12" s="1"/>
      <c r="B12" s="2" t="s">
        <v>173</v>
      </c>
      <c r="C12" s="2" t="s">
        <v>173</v>
      </c>
      <c r="D12" s="40">
        <v>804</v>
      </c>
      <c r="E12" s="2" t="s">
        <v>347</v>
      </c>
      <c r="F12" s="2" t="s">
        <v>346</v>
      </c>
      <c r="G12" s="40">
        <v>1</v>
      </c>
      <c r="H12" s="40">
        <v>804</v>
      </c>
      <c r="I12" s="40"/>
      <c r="J12" s="40"/>
      <c r="K12" s="40"/>
      <c r="L12" s="40">
        <v>4</v>
      </c>
      <c r="M12" s="40"/>
      <c r="N12" s="40" t="s">
        <v>166</v>
      </c>
      <c r="O12" s="3">
        <v>811</v>
      </c>
      <c r="P12" s="93"/>
      <c r="Q12" s="90"/>
      <c r="R12" s="57" t="s">
        <v>11</v>
      </c>
      <c r="S12" s="64" t="s">
        <v>11</v>
      </c>
      <c r="T12" s="65" t="s">
        <v>10</v>
      </c>
      <c r="U12" s="60" t="s">
        <v>2</v>
      </c>
      <c r="V12" s="60" t="s">
        <v>2</v>
      </c>
      <c r="W12" s="60" t="s">
        <v>2</v>
      </c>
      <c r="X12" s="66"/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47300</v>
      </c>
      <c r="AF12" s="61">
        <v>0</v>
      </c>
      <c r="AG12" s="61">
        <v>47300</v>
      </c>
      <c r="AH12" s="61">
        <v>244725.3</v>
      </c>
      <c r="AI12" s="61">
        <v>0</v>
      </c>
      <c r="AJ12" s="61">
        <v>244725.3</v>
      </c>
      <c r="AK12" s="61">
        <v>652200</v>
      </c>
      <c r="AL12" s="61">
        <v>0</v>
      </c>
      <c r="AM12" s="61">
        <v>652200</v>
      </c>
      <c r="AN12" s="61">
        <v>714400</v>
      </c>
      <c r="AO12" s="61">
        <v>0</v>
      </c>
      <c r="AP12" s="61">
        <v>714400</v>
      </c>
      <c r="AQ12" s="61">
        <v>830800</v>
      </c>
      <c r="AR12" s="61">
        <v>0</v>
      </c>
      <c r="AS12" s="61">
        <v>830800</v>
      </c>
      <c r="AT12" s="61">
        <v>342300</v>
      </c>
      <c r="AU12" s="61">
        <v>0</v>
      </c>
      <c r="AV12" s="61">
        <v>342300</v>
      </c>
      <c r="AW12" s="41">
        <v>2831725.3</v>
      </c>
      <c r="AX12" s="41">
        <v>0</v>
      </c>
      <c r="AY12" s="41">
        <v>2831725.3</v>
      </c>
      <c r="AZ12" s="41">
        <v>1</v>
      </c>
      <c r="BA12" s="41">
        <v>0</v>
      </c>
      <c r="BB12" s="41">
        <v>1</v>
      </c>
      <c r="BC12" s="41">
        <v>1</v>
      </c>
      <c r="BD12" s="41"/>
      <c r="BE12" s="7"/>
    </row>
    <row r="13" spans="1:57" ht="57.75" hidden="1" customHeight="1" outlineLevel="1" x14ac:dyDescent="0.25">
      <c r="A13" s="1"/>
      <c r="B13" s="2" t="s">
        <v>173</v>
      </c>
      <c r="C13" s="2" t="s">
        <v>173</v>
      </c>
      <c r="D13" s="40">
        <v>804</v>
      </c>
      <c r="E13" s="2" t="s">
        <v>347</v>
      </c>
      <c r="F13" s="2" t="s">
        <v>346</v>
      </c>
      <c r="G13" s="40">
        <v>1</v>
      </c>
      <c r="H13" s="40">
        <v>804</v>
      </c>
      <c r="I13" s="40">
        <v>1</v>
      </c>
      <c r="J13" s="40">
        <v>1</v>
      </c>
      <c r="K13" s="40">
        <v>1</v>
      </c>
      <c r="L13" s="40">
        <v>5</v>
      </c>
      <c r="M13" s="40"/>
      <c r="N13" s="40" t="s">
        <v>166</v>
      </c>
      <c r="O13" s="3">
        <v>804</v>
      </c>
      <c r="P13" s="96" t="s">
        <v>165</v>
      </c>
      <c r="Q13" s="97" t="s">
        <v>371</v>
      </c>
      <c r="R13" s="57" t="s">
        <v>51</v>
      </c>
      <c r="S13" s="64" t="s">
        <v>51</v>
      </c>
      <c r="T13" s="65" t="s">
        <v>50</v>
      </c>
      <c r="U13" s="60" t="s">
        <v>279</v>
      </c>
      <c r="V13" s="60" t="s">
        <v>370</v>
      </c>
      <c r="W13" s="60" t="s">
        <v>369</v>
      </c>
      <c r="X13" s="66"/>
      <c r="Y13" s="61">
        <v>0</v>
      </c>
      <c r="Z13" s="61">
        <v>0</v>
      </c>
      <c r="AA13" s="61">
        <v>0</v>
      </c>
      <c r="AB13" s="61">
        <v>13044</v>
      </c>
      <c r="AC13" s="61">
        <v>0</v>
      </c>
      <c r="AD13" s="61">
        <v>0</v>
      </c>
      <c r="AE13" s="61">
        <v>5070</v>
      </c>
      <c r="AF13" s="61">
        <v>0</v>
      </c>
      <c r="AG13" s="61">
        <v>0</v>
      </c>
      <c r="AH13" s="61">
        <v>10100</v>
      </c>
      <c r="AI13" s="61">
        <v>0</v>
      </c>
      <c r="AJ13" s="61">
        <v>0</v>
      </c>
      <c r="AK13" s="61">
        <v>4600</v>
      </c>
      <c r="AL13" s="61">
        <v>0</v>
      </c>
      <c r="AM13" s="61">
        <v>0</v>
      </c>
      <c r="AN13" s="61">
        <v>8700</v>
      </c>
      <c r="AO13" s="61">
        <v>0</v>
      </c>
      <c r="AP13" s="61">
        <v>0</v>
      </c>
      <c r="AQ13" s="61">
        <v>8700</v>
      </c>
      <c r="AR13" s="61">
        <v>0</v>
      </c>
      <c r="AS13" s="61">
        <v>0</v>
      </c>
      <c r="AT13" s="61">
        <v>8700</v>
      </c>
      <c r="AU13" s="61">
        <v>0</v>
      </c>
      <c r="AV13" s="61">
        <v>0</v>
      </c>
      <c r="AW13" s="41">
        <v>58914</v>
      </c>
      <c r="AX13" s="41">
        <v>0</v>
      </c>
      <c r="AY13" s="41">
        <v>0</v>
      </c>
      <c r="AZ13" s="41">
        <v>7</v>
      </c>
      <c r="BA13" s="41">
        <v>0</v>
      </c>
      <c r="BB13" s="41">
        <v>1</v>
      </c>
      <c r="BC13" s="41">
        <v>1</v>
      </c>
      <c r="BD13" s="41"/>
      <c r="BE13" s="7"/>
    </row>
    <row r="14" spans="1:57" ht="57.75" hidden="1" customHeight="1" outlineLevel="1" x14ac:dyDescent="0.25">
      <c r="A14" s="1"/>
      <c r="B14" s="2" t="s">
        <v>173</v>
      </c>
      <c r="C14" s="2" t="s">
        <v>173</v>
      </c>
      <c r="D14" s="40">
        <v>804</v>
      </c>
      <c r="E14" s="2" t="s">
        <v>347</v>
      </c>
      <c r="F14" s="2" t="s">
        <v>346</v>
      </c>
      <c r="G14" s="40">
        <v>1</v>
      </c>
      <c r="H14" s="40">
        <v>804</v>
      </c>
      <c r="I14" s="40">
        <v>1</v>
      </c>
      <c r="J14" s="40">
        <v>1</v>
      </c>
      <c r="K14" s="40">
        <v>1</v>
      </c>
      <c r="L14" s="40">
        <v>5</v>
      </c>
      <c r="M14" s="40"/>
      <c r="N14" s="40" t="s">
        <v>166</v>
      </c>
      <c r="O14" s="3">
        <v>811</v>
      </c>
      <c r="P14" s="96"/>
      <c r="Q14" s="97"/>
      <c r="R14" s="57" t="s">
        <v>11</v>
      </c>
      <c r="S14" s="64" t="s">
        <v>11</v>
      </c>
      <c r="T14" s="65" t="s">
        <v>10</v>
      </c>
      <c r="U14" s="60" t="s">
        <v>368</v>
      </c>
      <c r="V14" s="60" t="s">
        <v>367</v>
      </c>
      <c r="W14" s="60" t="s">
        <v>366</v>
      </c>
      <c r="X14" s="66"/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244725.3</v>
      </c>
      <c r="AI14" s="61">
        <v>0</v>
      </c>
      <c r="AJ14" s="61">
        <v>0</v>
      </c>
      <c r="AK14" s="61">
        <v>652200</v>
      </c>
      <c r="AL14" s="61">
        <v>0</v>
      </c>
      <c r="AM14" s="61">
        <v>0</v>
      </c>
      <c r="AN14" s="61">
        <v>714400</v>
      </c>
      <c r="AO14" s="61">
        <v>0</v>
      </c>
      <c r="AP14" s="61">
        <v>0</v>
      </c>
      <c r="AQ14" s="61">
        <v>830800</v>
      </c>
      <c r="AR14" s="61">
        <v>0</v>
      </c>
      <c r="AS14" s="61">
        <v>0</v>
      </c>
      <c r="AT14" s="61">
        <v>342300</v>
      </c>
      <c r="AU14" s="61">
        <v>0</v>
      </c>
      <c r="AV14" s="61">
        <v>0</v>
      </c>
      <c r="AW14" s="41">
        <v>2784425.3</v>
      </c>
      <c r="AX14" s="41">
        <v>0</v>
      </c>
      <c r="AY14" s="41">
        <v>0</v>
      </c>
      <c r="AZ14" s="41">
        <v>5</v>
      </c>
      <c r="BA14" s="41">
        <v>0</v>
      </c>
      <c r="BB14" s="41">
        <v>1</v>
      </c>
      <c r="BC14" s="41">
        <v>1</v>
      </c>
      <c r="BD14" s="41"/>
      <c r="BE14" s="7"/>
    </row>
    <row r="15" spans="1:57" ht="57.75" hidden="1" customHeight="1" outlineLevel="1" x14ac:dyDescent="0.25">
      <c r="A15" s="1"/>
      <c r="B15" s="2" t="s">
        <v>173</v>
      </c>
      <c r="C15" s="2" t="s">
        <v>173</v>
      </c>
      <c r="D15" s="40">
        <v>804</v>
      </c>
      <c r="E15" s="2" t="s">
        <v>347</v>
      </c>
      <c r="F15" s="2" t="s">
        <v>346</v>
      </c>
      <c r="G15" s="40">
        <v>1</v>
      </c>
      <c r="H15" s="40">
        <v>804</v>
      </c>
      <c r="I15" s="40">
        <v>1</v>
      </c>
      <c r="J15" s="40">
        <v>1</v>
      </c>
      <c r="K15" s="40">
        <v>1</v>
      </c>
      <c r="L15" s="40">
        <v>6</v>
      </c>
      <c r="M15" s="40">
        <v>1</v>
      </c>
      <c r="N15" s="40" t="s">
        <v>365</v>
      </c>
      <c r="O15" s="40">
        <v>804</v>
      </c>
      <c r="P15" s="69" t="s">
        <v>364</v>
      </c>
      <c r="Q15" s="70" t="s">
        <v>363</v>
      </c>
      <c r="R15" s="71" t="s">
        <v>51</v>
      </c>
      <c r="S15" s="64" t="s">
        <v>51</v>
      </c>
      <c r="T15" s="65" t="s">
        <v>50</v>
      </c>
      <c r="U15" s="60" t="s">
        <v>207</v>
      </c>
      <c r="V15" s="60" t="s">
        <v>362</v>
      </c>
      <c r="W15" s="60" t="s">
        <v>265</v>
      </c>
      <c r="X15" s="66"/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5000</v>
      </c>
      <c r="AF15" s="61">
        <v>0</v>
      </c>
      <c r="AG15" s="61">
        <v>0</v>
      </c>
      <c r="AH15" s="61">
        <v>10000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41">
        <v>15000</v>
      </c>
      <c r="AX15" s="41">
        <v>0</v>
      </c>
      <c r="AY15" s="41">
        <v>0</v>
      </c>
      <c r="AZ15" s="41">
        <v>2</v>
      </c>
      <c r="BA15" s="41">
        <v>0</v>
      </c>
      <c r="BB15" s="41">
        <v>1</v>
      </c>
      <c r="BC15" s="41">
        <v>1</v>
      </c>
      <c r="BD15" s="41">
        <v>2</v>
      </c>
      <c r="BE15" s="7"/>
    </row>
    <row r="16" spans="1:57" ht="57.75" hidden="1" customHeight="1" outlineLevel="1" x14ac:dyDescent="0.25">
      <c r="A16" s="1"/>
      <c r="B16" s="2" t="s">
        <v>173</v>
      </c>
      <c r="C16" s="2" t="s">
        <v>173</v>
      </c>
      <c r="D16" s="40">
        <v>804</v>
      </c>
      <c r="E16" s="2" t="s">
        <v>347</v>
      </c>
      <c r="F16" s="2" t="s">
        <v>346</v>
      </c>
      <c r="G16" s="40">
        <v>1</v>
      </c>
      <c r="H16" s="40">
        <v>804</v>
      </c>
      <c r="I16" s="40">
        <v>1</v>
      </c>
      <c r="J16" s="40">
        <v>1</v>
      </c>
      <c r="K16" s="40">
        <v>1</v>
      </c>
      <c r="L16" s="40">
        <v>6</v>
      </c>
      <c r="M16" s="40">
        <v>2</v>
      </c>
      <c r="N16" s="40" t="s">
        <v>361</v>
      </c>
      <c r="O16" s="40">
        <v>804</v>
      </c>
      <c r="P16" s="72" t="s">
        <v>360</v>
      </c>
      <c r="Q16" s="73" t="s">
        <v>359</v>
      </c>
      <c r="R16" s="71" t="s">
        <v>51</v>
      </c>
      <c r="S16" s="64" t="s">
        <v>51</v>
      </c>
      <c r="T16" s="65" t="s">
        <v>50</v>
      </c>
      <c r="U16" s="60" t="s">
        <v>207</v>
      </c>
      <c r="V16" s="60" t="s">
        <v>358</v>
      </c>
      <c r="W16" s="60" t="s">
        <v>205</v>
      </c>
      <c r="X16" s="66"/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100</v>
      </c>
      <c r="AI16" s="61">
        <v>0</v>
      </c>
      <c r="AJ16" s="61">
        <v>0</v>
      </c>
      <c r="AK16" s="61">
        <v>100</v>
      </c>
      <c r="AL16" s="61">
        <v>0</v>
      </c>
      <c r="AM16" s="61">
        <v>0</v>
      </c>
      <c r="AN16" s="61">
        <v>5500</v>
      </c>
      <c r="AO16" s="61">
        <v>0</v>
      </c>
      <c r="AP16" s="61">
        <v>0</v>
      </c>
      <c r="AQ16" s="61">
        <v>5500</v>
      </c>
      <c r="AR16" s="61">
        <v>0</v>
      </c>
      <c r="AS16" s="61">
        <v>0</v>
      </c>
      <c r="AT16" s="61">
        <v>5500</v>
      </c>
      <c r="AU16" s="61">
        <v>0</v>
      </c>
      <c r="AV16" s="61">
        <v>0</v>
      </c>
      <c r="AW16" s="41">
        <v>16700</v>
      </c>
      <c r="AX16" s="41">
        <v>0</v>
      </c>
      <c r="AY16" s="41">
        <v>0</v>
      </c>
      <c r="AZ16" s="41">
        <v>5</v>
      </c>
      <c r="BA16" s="41">
        <v>0</v>
      </c>
      <c r="BB16" s="41">
        <v>1</v>
      </c>
      <c r="BC16" s="41">
        <v>2</v>
      </c>
      <c r="BD16" s="41">
        <v>5</v>
      </c>
      <c r="BE16" s="7"/>
    </row>
    <row r="17" spans="1:57" ht="86.25" hidden="1" customHeight="1" outlineLevel="1" x14ac:dyDescent="0.25">
      <c r="A17" s="1"/>
      <c r="B17" s="2" t="s">
        <v>173</v>
      </c>
      <c r="C17" s="2" t="s">
        <v>173</v>
      </c>
      <c r="D17" s="40">
        <v>804</v>
      </c>
      <c r="E17" s="2" t="s">
        <v>347</v>
      </c>
      <c r="F17" s="2" t="s">
        <v>346</v>
      </c>
      <c r="G17" s="40">
        <v>1</v>
      </c>
      <c r="H17" s="40">
        <v>804</v>
      </c>
      <c r="I17" s="40">
        <v>1</v>
      </c>
      <c r="J17" s="40">
        <v>1</v>
      </c>
      <c r="K17" s="40">
        <v>1</v>
      </c>
      <c r="L17" s="40">
        <v>6</v>
      </c>
      <c r="M17" s="40">
        <v>3</v>
      </c>
      <c r="N17" s="40" t="s">
        <v>357</v>
      </c>
      <c r="O17" s="40">
        <v>811</v>
      </c>
      <c r="P17" s="72" t="s">
        <v>356</v>
      </c>
      <c r="Q17" s="73" t="s">
        <v>355</v>
      </c>
      <c r="R17" s="71" t="s">
        <v>11</v>
      </c>
      <c r="S17" s="64" t="s">
        <v>11</v>
      </c>
      <c r="T17" s="65" t="s">
        <v>10</v>
      </c>
      <c r="U17" s="60" t="s">
        <v>214</v>
      </c>
      <c r="V17" s="60" t="s">
        <v>354</v>
      </c>
      <c r="W17" s="60" t="s">
        <v>3</v>
      </c>
      <c r="X17" s="66"/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244725.3</v>
      </c>
      <c r="AI17" s="61">
        <v>0</v>
      </c>
      <c r="AJ17" s="61">
        <v>0</v>
      </c>
      <c r="AK17" s="61">
        <v>652200</v>
      </c>
      <c r="AL17" s="61">
        <v>0</v>
      </c>
      <c r="AM17" s="61">
        <v>0</v>
      </c>
      <c r="AN17" s="61">
        <v>714400</v>
      </c>
      <c r="AO17" s="61">
        <v>0</v>
      </c>
      <c r="AP17" s="61">
        <v>0</v>
      </c>
      <c r="AQ17" s="61">
        <v>830800</v>
      </c>
      <c r="AR17" s="61">
        <v>0</v>
      </c>
      <c r="AS17" s="61">
        <v>0</v>
      </c>
      <c r="AT17" s="61">
        <v>342300</v>
      </c>
      <c r="AU17" s="61">
        <v>0</v>
      </c>
      <c r="AV17" s="61">
        <v>0</v>
      </c>
      <c r="AW17" s="41">
        <v>2784425.3</v>
      </c>
      <c r="AX17" s="41">
        <v>0</v>
      </c>
      <c r="AY17" s="41">
        <v>0</v>
      </c>
      <c r="AZ17" s="41">
        <v>5</v>
      </c>
      <c r="BA17" s="41">
        <v>0</v>
      </c>
      <c r="BB17" s="41">
        <v>1</v>
      </c>
      <c r="BC17" s="41">
        <v>3</v>
      </c>
      <c r="BD17" s="41">
        <v>5</v>
      </c>
      <c r="BE17" s="7"/>
    </row>
    <row r="18" spans="1:57" ht="86.25" hidden="1" customHeight="1" outlineLevel="1" x14ac:dyDescent="0.25">
      <c r="A18" s="1"/>
      <c r="B18" s="2" t="s">
        <v>173</v>
      </c>
      <c r="C18" s="2" t="s">
        <v>173</v>
      </c>
      <c r="D18" s="40">
        <v>804</v>
      </c>
      <c r="E18" s="2" t="s">
        <v>347</v>
      </c>
      <c r="F18" s="2" t="s">
        <v>346</v>
      </c>
      <c r="G18" s="40">
        <v>1</v>
      </c>
      <c r="H18" s="40">
        <v>804</v>
      </c>
      <c r="I18" s="40">
        <v>1</v>
      </c>
      <c r="J18" s="40">
        <v>1</v>
      </c>
      <c r="K18" s="40">
        <v>1</v>
      </c>
      <c r="L18" s="40">
        <v>6</v>
      </c>
      <c r="M18" s="40">
        <v>4</v>
      </c>
      <c r="N18" s="40" t="s">
        <v>353</v>
      </c>
      <c r="O18" s="40">
        <v>804</v>
      </c>
      <c r="P18" s="72" t="s">
        <v>352</v>
      </c>
      <c r="Q18" s="73" t="s">
        <v>351</v>
      </c>
      <c r="R18" s="71" t="s">
        <v>51</v>
      </c>
      <c r="S18" s="64" t="s">
        <v>51</v>
      </c>
      <c r="T18" s="65" t="s">
        <v>50</v>
      </c>
      <c r="U18" s="60" t="s">
        <v>214</v>
      </c>
      <c r="V18" s="60" t="s">
        <v>213</v>
      </c>
      <c r="W18" s="60" t="s">
        <v>3</v>
      </c>
      <c r="X18" s="66"/>
      <c r="Y18" s="61">
        <v>0</v>
      </c>
      <c r="Z18" s="61">
        <v>0</v>
      </c>
      <c r="AA18" s="61">
        <v>0</v>
      </c>
      <c r="AB18" s="61">
        <v>8000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4500</v>
      </c>
      <c r="AL18" s="61">
        <v>0</v>
      </c>
      <c r="AM18" s="61">
        <v>0</v>
      </c>
      <c r="AN18" s="61">
        <v>3200</v>
      </c>
      <c r="AO18" s="61">
        <v>0</v>
      </c>
      <c r="AP18" s="61">
        <v>0</v>
      </c>
      <c r="AQ18" s="61">
        <v>3200</v>
      </c>
      <c r="AR18" s="61">
        <v>0</v>
      </c>
      <c r="AS18" s="61">
        <v>0</v>
      </c>
      <c r="AT18" s="61">
        <v>3200</v>
      </c>
      <c r="AU18" s="61">
        <v>0</v>
      </c>
      <c r="AV18" s="61">
        <v>0</v>
      </c>
      <c r="AW18" s="41">
        <v>22100</v>
      </c>
      <c r="AX18" s="41">
        <v>0</v>
      </c>
      <c r="AY18" s="41">
        <v>0</v>
      </c>
      <c r="AZ18" s="41">
        <v>6</v>
      </c>
      <c r="BA18" s="41">
        <v>0</v>
      </c>
      <c r="BB18" s="41">
        <v>1</v>
      </c>
      <c r="BC18" s="41">
        <v>4</v>
      </c>
      <c r="BD18" s="41">
        <v>6</v>
      </c>
      <c r="BE18" s="7"/>
    </row>
    <row r="19" spans="1:57" ht="114.75" hidden="1" customHeight="1" outlineLevel="1" x14ac:dyDescent="0.25">
      <c r="A19" s="1"/>
      <c r="B19" s="2" t="s">
        <v>173</v>
      </c>
      <c r="C19" s="2" t="s">
        <v>173</v>
      </c>
      <c r="D19" s="40">
        <v>804</v>
      </c>
      <c r="E19" s="2" t="s">
        <v>347</v>
      </c>
      <c r="F19" s="2" t="s">
        <v>346</v>
      </c>
      <c r="G19" s="40">
        <v>1</v>
      </c>
      <c r="H19" s="40">
        <v>804</v>
      </c>
      <c r="I19" s="40">
        <v>1</v>
      </c>
      <c r="J19" s="40">
        <v>1</v>
      </c>
      <c r="K19" s="40">
        <v>1</v>
      </c>
      <c r="L19" s="40">
        <v>6</v>
      </c>
      <c r="M19" s="40">
        <v>5</v>
      </c>
      <c r="N19" s="40" t="s">
        <v>350</v>
      </c>
      <c r="O19" s="40">
        <v>804</v>
      </c>
      <c r="P19" s="72" t="s">
        <v>349</v>
      </c>
      <c r="Q19" s="73" t="s">
        <v>348</v>
      </c>
      <c r="R19" s="71" t="s">
        <v>51</v>
      </c>
      <c r="S19" s="64" t="s">
        <v>51</v>
      </c>
      <c r="T19" s="65" t="s">
        <v>50</v>
      </c>
      <c r="U19" s="60" t="s">
        <v>214</v>
      </c>
      <c r="V19" s="60" t="s">
        <v>213</v>
      </c>
      <c r="W19" s="60" t="s">
        <v>3</v>
      </c>
      <c r="X19" s="66"/>
      <c r="Y19" s="61">
        <v>0</v>
      </c>
      <c r="Z19" s="61">
        <v>0</v>
      </c>
      <c r="AA19" s="61">
        <v>0</v>
      </c>
      <c r="AB19" s="61">
        <v>5044</v>
      </c>
      <c r="AC19" s="61">
        <v>0</v>
      </c>
      <c r="AD19" s="61">
        <v>0</v>
      </c>
      <c r="AE19" s="61">
        <v>70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41">
        <v>5114</v>
      </c>
      <c r="AX19" s="41">
        <v>0</v>
      </c>
      <c r="AY19" s="41">
        <v>0</v>
      </c>
      <c r="AZ19" s="41">
        <v>2</v>
      </c>
      <c r="BA19" s="41">
        <v>0</v>
      </c>
      <c r="BB19" s="41">
        <v>1</v>
      </c>
      <c r="BC19" s="41">
        <v>5</v>
      </c>
      <c r="BD19" s="41">
        <v>2</v>
      </c>
      <c r="BE19" s="7"/>
    </row>
    <row r="20" spans="1:57" ht="129" hidden="1" customHeight="1" outlineLevel="1" x14ac:dyDescent="0.25">
      <c r="A20" s="1"/>
      <c r="B20" s="2" t="s">
        <v>173</v>
      </c>
      <c r="C20" s="2" t="s">
        <v>173</v>
      </c>
      <c r="D20" s="40">
        <v>804</v>
      </c>
      <c r="E20" s="2" t="s">
        <v>347</v>
      </c>
      <c r="F20" s="2" t="s">
        <v>346</v>
      </c>
      <c r="G20" s="40">
        <v>1</v>
      </c>
      <c r="H20" s="40">
        <v>804</v>
      </c>
      <c r="I20" s="40">
        <v>1</v>
      </c>
      <c r="J20" s="40">
        <v>1</v>
      </c>
      <c r="K20" s="40">
        <v>3</v>
      </c>
      <c r="L20" s="40">
        <v>5</v>
      </c>
      <c r="M20" s="40"/>
      <c r="N20" s="40" t="s">
        <v>345</v>
      </c>
      <c r="O20" s="40">
        <v>811</v>
      </c>
      <c r="P20" s="71" t="s">
        <v>344</v>
      </c>
      <c r="Q20" s="74" t="s">
        <v>343</v>
      </c>
      <c r="R20" s="72" t="s">
        <v>11</v>
      </c>
      <c r="S20" s="64" t="s">
        <v>11</v>
      </c>
      <c r="T20" s="65" t="s">
        <v>10</v>
      </c>
      <c r="U20" s="60" t="s">
        <v>9</v>
      </c>
      <c r="V20" s="60" t="s">
        <v>9</v>
      </c>
      <c r="W20" s="60" t="s">
        <v>9</v>
      </c>
      <c r="X20" s="66"/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47300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41">
        <v>47300</v>
      </c>
      <c r="AX20" s="41">
        <v>0</v>
      </c>
      <c r="AY20" s="41">
        <v>0</v>
      </c>
      <c r="AZ20" s="41">
        <v>1</v>
      </c>
      <c r="BA20" s="41">
        <v>0</v>
      </c>
      <c r="BB20" s="41">
        <v>3</v>
      </c>
      <c r="BC20" s="41">
        <v>1</v>
      </c>
      <c r="BD20" s="41"/>
      <c r="BE20" s="7"/>
    </row>
    <row r="21" spans="1:57" ht="29.25" hidden="1" customHeight="1" outlineLevel="1" x14ac:dyDescent="0.25">
      <c r="A21" s="1"/>
      <c r="B21" s="2" t="s">
        <v>284</v>
      </c>
      <c r="C21" s="2" t="s">
        <v>173</v>
      </c>
      <c r="D21" s="40">
        <v>804</v>
      </c>
      <c r="E21" s="2"/>
      <c r="F21" s="2" t="s">
        <v>283</v>
      </c>
      <c r="G21" s="40">
        <v>2</v>
      </c>
      <c r="H21" s="3">
        <v>804</v>
      </c>
      <c r="I21" s="84"/>
      <c r="J21" s="84"/>
      <c r="K21" s="5">
        <v>3</v>
      </c>
      <c r="L21" s="40">
        <v>6</v>
      </c>
      <c r="M21" s="40">
        <v>11</v>
      </c>
      <c r="N21" s="40" t="s">
        <v>282</v>
      </c>
      <c r="O21" s="3">
        <v>804</v>
      </c>
      <c r="P21" s="96" t="s">
        <v>27</v>
      </c>
      <c r="Q21" s="97" t="s">
        <v>342</v>
      </c>
      <c r="R21" s="68" t="s">
        <v>15</v>
      </c>
      <c r="S21" s="58" t="s">
        <v>51</v>
      </c>
      <c r="T21" s="59" t="s">
        <v>2</v>
      </c>
      <c r="U21" s="52" t="s">
        <v>2</v>
      </c>
      <c r="V21" s="52" t="s">
        <v>2</v>
      </c>
      <c r="W21" s="60" t="s">
        <v>2</v>
      </c>
      <c r="X21" s="58"/>
      <c r="Y21" s="61">
        <v>0</v>
      </c>
      <c r="Z21" s="62">
        <v>0</v>
      </c>
      <c r="AA21" s="63">
        <v>0</v>
      </c>
      <c r="AB21" s="61">
        <v>0</v>
      </c>
      <c r="AC21" s="62">
        <v>0</v>
      </c>
      <c r="AD21" s="63">
        <v>0</v>
      </c>
      <c r="AE21" s="61">
        <v>87158.1</v>
      </c>
      <c r="AF21" s="62">
        <v>0</v>
      </c>
      <c r="AG21" s="63">
        <v>87158.1</v>
      </c>
      <c r="AH21" s="61">
        <v>84582</v>
      </c>
      <c r="AI21" s="62">
        <v>0</v>
      </c>
      <c r="AJ21" s="63">
        <v>84582</v>
      </c>
      <c r="AK21" s="61">
        <v>6500</v>
      </c>
      <c r="AL21" s="62">
        <v>0</v>
      </c>
      <c r="AM21" s="63">
        <v>6500</v>
      </c>
      <c r="AN21" s="61">
        <v>88920</v>
      </c>
      <c r="AO21" s="62">
        <v>0</v>
      </c>
      <c r="AP21" s="63">
        <v>88920</v>
      </c>
      <c r="AQ21" s="61">
        <v>161970</v>
      </c>
      <c r="AR21" s="62">
        <v>0</v>
      </c>
      <c r="AS21" s="63">
        <v>161970</v>
      </c>
      <c r="AT21" s="61">
        <v>123100</v>
      </c>
      <c r="AU21" s="62">
        <v>0</v>
      </c>
      <c r="AV21" s="61">
        <v>123100</v>
      </c>
      <c r="AW21" s="41">
        <v>552230.1</v>
      </c>
      <c r="AX21" s="41">
        <v>0</v>
      </c>
      <c r="AY21" s="41">
        <v>552230.1</v>
      </c>
      <c r="AZ21" s="41">
        <v>0</v>
      </c>
      <c r="BA21" s="23">
        <v>0</v>
      </c>
      <c r="BB21" s="85"/>
      <c r="BC21" s="85"/>
      <c r="BD21" s="22">
        <v>56</v>
      </c>
      <c r="BE21" s="7"/>
    </row>
    <row r="22" spans="1:57" ht="43.5" hidden="1" customHeight="1" outlineLevel="1" x14ac:dyDescent="0.25">
      <c r="A22" s="1"/>
      <c r="B22" s="2" t="s">
        <v>173</v>
      </c>
      <c r="C22" s="2" t="s">
        <v>173</v>
      </c>
      <c r="D22" s="40">
        <v>804</v>
      </c>
      <c r="E22" s="2" t="s">
        <v>284</v>
      </c>
      <c r="F22" s="2" t="s">
        <v>283</v>
      </c>
      <c r="G22" s="40">
        <v>2</v>
      </c>
      <c r="H22" s="40">
        <v>804</v>
      </c>
      <c r="I22" s="40"/>
      <c r="J22" s="40"/>
      <c r="K22" s="40"/>
      <c r="L22" s="40">
        <v>4</v>
      </c>
      <c r="M22" s="40"/>
      <c r="N22" s="40" t="s">
        <v>140</v>
      </c>
      <c r="O22" s="3">
        <v>804</v>
      </c>
      <c r="P22" s="96"/>
      <c r="Q22" s="97"/>
      <c r="R22" s="57" t="s">
        <v>51</v>
      </c>
      <c r="S22" s="64" t="s">
        <v>51</v>
      </c>
      <c r="T22" s="65" t="s">
        <v>50</v>
      </c>
      <c r="U22" s="60" t="s">
        <v>2</v>
      </c>
      <c r="V22" s="60" t="s">
        <v>2</v>
      </c>
      <c r="W22" s="60" t="s">
        <v>2</v>
      </c>
      <c r="X22" s="66"/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87158.1</v>
      </c>
      <c r="AF22" s="61">
        <v>0</v>
      </c>
      <c r="AG22" s="61">
        <v>87158.1</v>
      </c>
      <c r="AH22" s="61">
        <v>84582</v>
      </c>
      <c r="AI22" s="61">
        <v>0</v>
      </c>
      <c r="AJ22" s="61">
        <v>84582</v>
      </c>
      <c r="AK22" s="61">
        <v>6500</v>
      </c>
      <c r="AL22" s="61">
        <v>0</v>
      </c>
      <c r="AM22" s="61">
        <v>6500</v>
      </c>
      <c r="AN22" s="61">
        <v>88920</v>
      </c>
      <c r="AO22" s="61">
        <v>0</v>
      </c>
      <c r="AP22" s="61">
        <v>88920</v>
      </c>
      <c r="AQ22" s="61">
        <v>161970</v>
      </c>
      <c r="AR22" s="61">
        <v>0</v>
      </c>
      <c r="AS22" s="61">
        <v>161970</v>
      </c>
      <c r="AT22" s="61">
        <v>123100</v>
      </c>
      <c r="AU22" s="61">
        <v>0</v>
      </c>
      <c r="AV22" s="61">
        <v>123100</v>
      </c>
      <c r="AW22" s="41">
        <v>552230.1</v>
      </c>
      <c r="AX22" s="41">
        <v>0</v>
      </c>
      <c r="AY22" s="41">
        <v>552230.1</v>
      </c>
      <c r="AZ22" s="41">
        <v>1</v>
      </c>
      <c r="BA22" s="41">
        <v>0</v>
      </c>
      <c r="BB22" s="41">
        <v>1</v>
      </c>
      <c r="BC22" s="41">
        <v>1</v>
      </c>
      <c r="BD22" s="41"/>
      <c r="BE22" s="7"/>
    </row>
    <row r="23" spans="1:57" ht="57.75" hidden="1" customHeight="1" outlineLevel="1" x14ac:dyDescent="0.25">
      <c r="A23" s="1"/>
      <c r="B23" s="2" t="s">
        <v>173</v>
      </c>
      <c r="C23" s="2" t="s">
        <v>173</v>
      </c>
      <c r="D23" s="40">
        <v>804</v>
      </c>
      <c r="E23" s="2" t="s">
        <v>284</v>
      </c>
      <c r="F23" s="2" t="s">
        <v>283</v>
      </c>
      <c r="G23" s="40">
        <v>2</v>
      </c>
      <c r="H23" s="40">
        <v>804</v>
      </c>
      <c r="I23" s="40">
        <v>1</v>
      </c>
      <c r="J23" s="40">
        <v>1</v>
      </c>
      <c r="K23" s="40">
        <v>1</v>
      </c>
      <c r="L23" s="40">
        <v>5</v>
      </c>
      <c r="M23" s="40"/>
      <c r="N23" s="40" t="s">
        <v>144</v>
      </c>
      <c r="O23" s="40">
        <v>804</v>
      </c>
      <c r="P23" s="69" t="s">
        <v>143</v>
      </c>
      <c r="Q23" s="70" t="s">
        <v>341</v>
      </c>
      <c r="R23" s="71" t="s">
        <v>51</v>
      </c>
      <c r="S23" s="64" t="s">
        <v>51</v>
      </c>
      <c r="T23" s="65" t="s">
        <v>50</v>
      </c>
      <c r="U23" s="60" t="s">
        <v>279</v>
      </c>
      <c r="V23" s="60" t="s">
        <v>340</v>
      </c>
      <c r="W23" s="60" t="s">
        <v>339</v>
      </c>
      <c r="X23" s="66"/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588</v>
      </c>
      <c r="AF23" s="61">
        <v>0</v>
      </c>
      <c r="AG23" s="61">
        <v>0</v>
      </c>
      <c r="AH23" s="61">
        <v>900</v>
      </c>
      <c r="AI23" s="61">
        <v>0</v>
      </c>
      <c r="AJ23" s="61">
        <v>0</v>
      </c>
      <c r="AK23" s="61">
        <v>150</v>
      </c>
      <c r="AL23" s="61">
        <v>0</v>
      </c>
      <c r="AM23" s="61">
        <v>0</v>
      </c>
      <c r="AN23" s="61">
        <v>7300</v>
      </c>
      <c r="AO23" s="61">
        <v>0</v>
      </c>
      <c r="AP23" s="61">
        <v>0</v>
      </c>
      <c r="AQ23" s="61">
        <v>7850</v>
      </c>
      <c r="AR23" s="61">
        <v>0</v>
      </c>
      <c r="AS23" s="61">
        <v>0</v>
      </c>
      <c r="AT23" s="61">
        <v>7980</v>
      </c>
      <c r="AU23" s="61">
        <v>0</v>
      </c>
      <c r="AV23" s="61">
        <v>0</v>
      </c>
      <c r="AW23" s="41">
        <v>24768</v>
      </c>
      <c r="AX23" s="41">
        <v>0</v>
      </c>
      <c r="AY23" s="41">
        <v>0</v>
      </c>
      <c r="AZ23" s="41">
        <v>6</v>
      </c>
      <c r="BA23" s="41">
        <v>0</v>
      </c>
      <c r="BB23" s="41">
        <v>1</v>
      </c>
      <c r="BC23" s="41">
        <v>1</v>
      </c>
      <c r="BD23" s="41"/>
      <c r="BE23" s="7"/>
    </row>
    <row r="24" spans="1:57" ht="114.75" hidden="1" customHeight="1" outlineLevel="1" x14ac:dyDescent="0.25">
      <c r="A24" s="1"/>
      <c r="B24" s="2" t="s">
        <v>173</v>
      </c>
      <c r="C24" s="2" t="s">
        <v>173</v>
      </c>
      <c r="D24" s="40">
        <v>804</v>
      </c>
      <c r="E24" s="2" t="s">
        <v>284</v>
      </c>
      <c r="F24" s="2" t="s">
        <v>283</v>
      </c>
      <c r="G24" s="40">
        <v>2</v>
      </c>
      <c r="H24" s="40">
        <v>804</v>
      </c>
      <c r="I24" s="40">
        <v>1</v>
      </c>
      <c r="J24" s="40">
        <v>1</v>
      </c>
      <c r="K24" s="40">
        <v>1</v>
      </c>
      <c r="L24" s="40">
        <v>6</v>
      </c>
      <c r="M24" s="40">
        <v>1</v>
      </c>
      <c r="N24" s="40" t="s">
        <v>338</v>
      </c>
      <c r="O24" s="40">
        <v>804</v>
      </c>
      <c r="P24" s="72" t="s">
        <v>337</v>
      </c>
      <c r="Q24" s="73" t="s">
        <v>336</v>
      </c>
      <c r="R24" s="71" t="s">
        <v>51</v>
      </c>
      <c r="S24" s="64" t="s">
        <v>51</v>
      </c>
      <c r="T24" s="65" t="s">
        <v>50</v>
      </c>
      <c r="U24" s="60" t="s">
        <v>214</v>
      </c>
      <c r="V24" s="60" t="s">
        <v>213</v>
      </c>
      <c r="W24" s="60" t="s">
        <v>3</v>
      </c>
      <c r="X24" s="66"/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3000</v>
      </c>
      <c r="AO24" s="61">
        <v>0</v>
      </c>
      <c r="AP24" s="61">
        <v>0</v>
      </c>
      <c r="AQ24" s="61">
        <v>3000</v>
      </c>
      <c r="AR24" s="61">
        <v>0</v>
      </c>
      <c r="AS24" s="61">
        <v>0</v>
      </c>
      <c r="AT24" s="61">
        <v>3000</v>
      </c>
      <c r="AU24" s="61">
        <v>0</v>
      </c>
      <c r="AV24" s="61">
        <v>0</v>
      </c>
      <c r="AW24" s="41">
        <v>9000</v>
      </c>
      <c r="AX24" s="41">
        <v>0</v>
      </c>
      <c r="AY24" s="41">
        <v>0</v>
      </c>
      <c r="AZ24" s="41">
        <v>3</v>
      </c>
      <c r="BA24" s="41">
        <v>0</v>
      </c>
      <c r="BB24" s="41">
        <v>1</v>
      </c>
      <c r="BC24" s="41">
        <v>1</v>
      </c>
      <c r="BD24" s="41">
        <v>3</v>
      </c>
      <c r="BE24" s="7"/>
    </row>
    <row r="25" spans="1:57" ht="100.5" hidden="1" customHeight="1" outlineLevel="1" x14ac:dyDescent="0.25">
      <c r="A25" s="1"/>
      <c r="B25" s="2" t="s">
        <v>173</v>
      </c>
      <c r="C25" s="2" t="s">
        <v>173</v>
      </c>
      <c r="D25" s="40">
        <v>804</v>
      </c>
      <c r="E25" s="2" t="s">
        <v>284</v>
      </c>
      <c r="F25" s="2" t="s">
        <v>283</v>
      </c>
      <c r="G25" s="40">
        <v>2</v>
      </c>
      <c r="H25" s="40">
        <v>804</v>
      </c>
      <c r="I25" s="40">
        <v>1</v>
      </c>
      <c r="J25" s="40">
        <v>1</v>
      </c>
      <c r="K25" s="40">
        <v>1</v>
      </c>
      <c r="L25" s="40">
        <v>6</v>
      </c>
      <c r="M25" s="40">
        <v>2</v>
      </c>
      <c r="N25" s="40" t="s">
        <v>335</v>
      </c>
      <c r="O25" s="40">
        <v>804</v>
      </c>
      <c r="P25" s="72" t="s">
        <v>334</v>
      </c>
      <c r="Q25" s="73" t="s">
        <v>333</v>
      </c>
      <c r="R25" s="71" t="s">
        <v>51</v>
      </c>
      <c r="S25" s="64" t="s">
        <v>51</v>
      </c>
      <c r="T25" s="65" t="s">
        <v>50</v>
      </c>
      <c r="U25" s="60" t="s">
        <v>207</v>
      </c>
      <c r="V25" s="60" t="s">
        <v>332</v>
      </c>
      <c r="W25" s="60" t="s">
        <v>205</v>
      </c>
      <c r="X25" s="66"/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88</v>
      </c>
      <c r="AF25" s="61">
        <v>0</v>
      </c>
      <c r="AG25" s="61">
        <v>0</v>
      </c>
      <c r="AH25" s="61">
        <v>400</v>
      </c>
      <c r="AI25" s="61">
        <v>0</v>
      </c>
      <c r="AJ25" s="61">
        <v>0</v>
      </c>
      <c r="AK25" s="61">
        <v>150</v>
      </c>
      <c r="AL25" s="61">
        <v>0</v>
      </c>
      <c r="AM25" s="61">
        <v>0</v>
      </c>
      <c r="AN25" s="61">
        <v>150</v>
      </c>
      <c r="AO25" s="61">
        <v>0</v>
      </c>
      <c r="AP25" s="61">
        <v>0</v>
      </c>
      <c r="AQ25" s="61">
        <v>160</v>
      </c>
      <c r="AR25" s="61">
        <v>0</v>
      </c>
      <c r="AS25" s="61">
        <v>0</v>
      </c>
      <c r="AT25" s="61">
        <v>160</v>
      </c>
      <c r="AU25" s="61">
        <v>0</v>
      </c>
      <c r="AV25" s="61">
        <v>0</v>
      </c>
      <c r="AW25" s="41">
        <v>1108</v>
      </c>
      <c r="AX25" s="41">
        <v>0</v>
      </c>
      <c r="AY25" s="41">
        <v>0</v>
      </c>
      <c r="AZ25" s="41">
        <v>6</v>
      </c>
      <c r="BA25" s="41">
        <v>0</v>
      </c>
      <c r="BB25" s="41">
        <v>1</v>
      </c>
      <c r="BC25" s="41">
        <v>2</v>
      </c>
      <c r="BD25" s="41">
        <v>6</v>
      </c>
      <c r="BE25" s="7"/>
    </row>
    <row r="26" spans="1:57" ht="43.5" hidden="1" customHeight="1" outlineLevel="1" x14ac:dyDescent="0.25">
      <c r="A26" s="1"/>
      <c r="B26" s="2" t="s">
        <v>173</v>
      </c>
      <c r="C26" s="2" t="s">
        <v>173</v>
      </c>
      <c r="D26" s="40">
        <v>804</v>
      </c>
      <c r="E26" s="2" t="s">
        <v>284</v>
      </c>
      <c r="F26" s="2" t="s">
        <v>283</v>
      </c>
      <c r="G26" s="40">
        <v>2</v>
      </c>
      <c r="H26" s="40">
        <v>804</v>
      </c>
      <c r="I26" s="40">
        <v>1</v>
      </c>
      <c r="J26" s="40">
        <v>1</v>
      </c>
      <c r="K26" s="40">
        <v>1</v>
      </c>
      <c r="L26" s="40">
        <v>6</v>
      </c>
      <c r="M26" s="40">
        <v>3</v>
      </c>
      <c r="N26" s="40" t="s">
        <v>331</v>
      </c>
      <c r="O26" s="40">
        <v>804</v>
      </c>
      <c r="P26" s="72" t="s">
        <v>330</v>
      </c>
      <c r="Q26" s="73" t="s">
        <v>329</v>
      </c>
      <c r="R26" s="71" t="s">
        <v>51</v>
      </c>
      <c r="S26" s="64" t="s">
        <v>51</v>
      </c>
      <c r="T26" s="65" t="s">
        <v>50</v>
      </c>
      <c r="U26" s="60" t="s">
        <v>214</v>
      </c>
      <c r="V26" s="60" t="s">
        <v>213</v>
      </c>
      <c r="W26" s="60" t="s">
        <v>3</v>
      </c>
      <c r="X26" s="66"/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350</v>
      </c>
      <c r="AO26" s="61">
        <v>0</v>
      </c>
      <c r="AP26" s="61">
        <v>0</v>
      </c>
      <c r="AQ26" s="61">
        <v>370</v>
      </c>
      <c r="AR26" s="61">
        <v>0</v>
      </c>
      <c r="AS26" s="61">
        <v>0</v>
      </c>
      <c r="AT26" s="61">
        <v>400</v>
      </c>
      <c r="AU26" s="61">
        <v>0</v>
      </c>
      <c r="AV26" s="61">
        <v>0</v>
      </c>
      <c r="AW26" s="41">
        <v>1120</v>
      </c>
      <c r="AX26" s="41">
        <v>0</v>
      </c>
      <c r="AY26" s="41">
        <v>0</v>
      </c>
      <c r="AZ26" s="41">
        <v>3</v>
      </c>
      <c r="BA26" s="41">
        <v>0</v>
      </c>
      <c r="BB26" s="41">
        <v>1</v>
      </c>
      <c r="BC26" s="41">
        <v>3</v>
      </c>
      <c r="BD26" s="41">
        <v>3</v>
      </c>
      <c r="BE26" s="7"/>
    </row>
    <row r="27" spans="1:57" ht="100.5" hidden="1" customHeight="1" outlineLevel="1" x14ac:dyDescent="0.25">
      <c r="A27" s="1"/>
      <c r="B27" s="2" t="s">
        <v>173</v>
      </c>
      <c r="C27" s="2" t="s">
        <v>173</v>
      </c>
      <c r="D27" s="40">
        <v>804</v>
      </c>
      <c r="E27" s="2" t="s">
        <v>284</v>
      </c>
      <c r="F27" s="2" t="s">
        <v>283</v>
      </c>
      <c r="G27" s="40">
        <v>2</v>
      </c>
      <c r="H27" s="40">
        <v>804</v>
      </c>
      <c r="I27" s="40">
        <v>1</v>
      </c>
      <c r="J27" s="40">
        <v>1</v>
      </c>
      <c r="K27" s="40">
        <v>1</v>
      </c>
      <c r="L27" s="40">
        <v>6</v>
      </c>
      <c r="M27" s="40">
        <v>4</v>
      </c>
      <c r="N27" s="40" t="s">
        <v>328</v>
      </c>
      <c r="O27" s="40">
        <v>804</v>
      </c>
      <c r="P27" s="72" t="s">
        <v>327</v>
      </c>
      <c r="Q27" s="73" t="s">
        <v>326</v>
      </c>
      <c r="R27" s="71" t="s">
        <v>51</v>
      </c>
      <c r="S27" s="64" t="s">
        <v>51</v>
      </c>
      <c r="T27" s="65" t="s">
        <v>50</v>
      </c>
      <c r="U27" s="60" t="s">
        <v>207</v>
      </c>
      <c r="V27" s="60" t="s">
        <v>325</v>
      </c>
      <c r="W27" s="60" t="s">
        <v>181</v>
      </c>
      <c r="X27" s="66"/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500</v>
      </c>
      <c r="AF27" s="61">
        <v>0</v>
      </c>
      <c r="AG27" s="61">
        <v>0</v>
      </c>
      <c r="AH27" s="61">
        <v>500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700</v>
      </c>
      <c r="AO27" s="61">
        <v>0</v>
      </c>
      <c r="AP27" s="61">
        <v>0</v>
      </c>
      <c r="AQ27" s="61">
        <v>700</v>
      </c>
      <c r="AR27" s="61">
        <v>0</v>
      </c>
      <c r="AS27" s="61">
        <v>0</v>
      </c>
      <c r="AT27" s="61">
        <v>800</v>
      </c>
      <c r="AU27" s="61">
        <v>0</v>
      </c>
      <c r="AV27" s="61">
        <v>0</v>
      </c>
      <c r="AW27" s="41">
        <v>3200</v>
      </c>
      <c r="AX27" s="41">
        <v>0</v>
      </c>
      <c r="AY27" s="41">
        <v>0</v>
      </c>
      <c r="AZ27" s="41">
        <v>6</v>
      </c>
      <c r="BA27" s="41">
        <v>0</v>
      </c>
      <c r="BB27" s="41">
        <v>1</v>
      </c>
      <c r="BC27" s="41">
        <v>4</v>
      </c>
      <c r="BD27" s="41">
        <v>6</v>
      </c>
      <c r="BE27" s="7"/>
    </row>
    <row r="28" spans="1:57" ht="129" hidden="1" customHeight="1" outlineLevel="1" x14ac:dyDescent="0.25">
      <c r="A28" s="1"/>
      <c r="B28" s="2" t="s">
        <v>173</v>
      </c>
      <c r="C28" s="2" t="s">
        <v>173</v>
      </c>
      <c r="D28" s="40">
        <v>804</v>
      </c>
      <c r="E28" s="2" t="s">
        <v>284</v>
      </c>
      <c r="F28" s="2" t="s">
        <v>283</v>
      </c>
      <c r="G28" s="40">
        <v>2</v>
      </c>
      <c r="H28" s="40">
        <v>804</v>
      </c>
      <c r="I28" s="40">
        <v>1</v>
      </c>
      <c r="J28" s="40">
        <v>1</v>
      </c>
      <c r="K28" s="40">
        <v>1</v>
      </c>
      <c r="L28" s="40">
        <v>6</v>
      </c>
      <c r="M28" s="40">
        <v>5</v>
      </c>
      <c r="N28" s="40" t="s">
        <v>324</v>
      </c>
      <c r="O28" s="40">
        <v>804</v>
      </c>
      <c r="P28" s="72" t="s">
        <v>323</v>
      </c>
      <c r="Q28" s="73" t="s">
        <v>322</v>
      </c>
      <c r="R28" s="71" t="s">
        <v>51</v>
      </c>
      <c r="S28" s="64" t="s">
        <v>51</v>
      </c>
      <c r="T28" s="65" t="s">
        <v>50</v>
      </c>
      <c r="U28" s="60" t="s">
        <v>214</v>
      </c>
      <c r="V28" s="60" t="s">
        <v>213</v>
      </c>
      <c r="W28" s="60" t="s">
        <v>3</v>
      </c>
      <c r="X28" s="66"/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3000</v>
      </c>
      <c r="AO28" s="61">
        <v>0</v>
      </c>
      <c r="AP28" s="61">
        <v>0</v>
      </c>
      <c r="AQ28" s="61">
        <v>3500</v>
      </c>
      <c r="AR28" s="61">
        <v>0</v>
      </c>
      <c r="AS28" s="61">
        <v>0</v>
      </c>
      <c r="AT28" s="61">
        <v>3500</v>
      </c>
      <c r="AU28" s="61">
        <v>0</v>
      </c>
      <c r="AV28" s="61">
        <v>0</v>
      </c>
      <c r="AW28" s="41">
        <v>10000</v>
      </c>
      <c r="AX28" s="41">
        <v>0</v>
      </c>
      <c r="AY28" s="41">
        <v>0</v>
      </c>
      <c r="AZ28" s="41">
        <v>3</v>
      </c>
      <c r="BA28" s="41">
        <v>0</v>
      </c>
      <c r="BB28" s="41">
        <v>1</v>
      </c>
      <c r="BC28" s="41">
        <v>5</v>
      </c>
      <c r="BD28" s="41">
        <v>3</v>
      </c>
      <c r="BE28" s="7"/>
    </row>
    <row r="29" spans="1:57" ht="157.5" hidden="1" customHeight="1" outlineLevel="1" x14ac:dyDescent="0.25">
      <c r="A29" s="1"/>
      <c r="B29" s="2" t="s">
        <v>173</v>
      </c>
      <c r="C29" s="2" t="s">
        <v>173</v>
      </c>
      <c r="D29" s="40">
        <v>804</v>
      </c>
      <c r="E29" s="2" t="s">
        <v>284</v>
      </c>
      <c r="F29" s="2" t="s">
        <v>283</v>
      </c>
      <c r="G29" s="40">
        <v>2</v>
      </c>
      <c r="H29" s="40">
        <v>804</v>
      </c>
      <c r="I29" s="40">
        <v>1</v>
      </c>
      <c r="J29" s="40">
        <v>1</v>
      </c>
      <c r="K29" s="40">
        <v>1</v>
      </c>
      <c r="L29" s="40">
        <v>6</v>
      </c>
      <c r="M29" s="40">
        <v>6</v>
      </c>
      <c r="N29" s="40" t="s">
        <v>321</v>
      </c>
      <c r="O29" s="40">
        <v>804</v>
      </c>
      <c r="P29" s="72" t="s">
        <v>320</v>
      </c>
      <c r="Q29" s="73" t="s">
        <v>319</v>
      </c>
      <c r="R29" s="71" t="s">
        <v>51</v>
      </c>
      <c r="S29" s="64" t="s">
        <v>51</v>
      </c>
      <c r="T29" s="65" t="s">
        <v>50</v>
      </c>
      <c r="U29" s="60" t="s">
        <v>214</v>
      </c>
      <c r="V29" s="60" t="s">
        <v>213</v>
      </c>
      <c r="W29" s="60" t="s">
        <v>3</v>
      </c>
      <c r="X29" s="66"/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100</v>
      </c>
      <c r="AO29" s="61">
        <v>0</v>
      </c>
      <c r="AP29" s="61">
        <v>0</v>
      </c>
      <c r="AQ29" s="61">
        <v>120</v>
      </c>
      <c r="AR29" s="61">
        <v>0</v>
      </c>
      <c r="AS29" s="61">
        <v>0</v>
      </c>
      <c r="AT29" s="61">
        <v>120</v>
      </c>
      <c r="AU29" s="61">
        <v>0</v>
      </c>
      <c r="AV29" s="61">
        <v>0</v>
      </c>
      <c r="AW29" s="41">
        <v>340</v>
      </c>
      <c r="AX29" s="41">
        <v>0</v>
      </c>
      <c r="AY29" s="41">
        <v>0</v>
      </c>
      <c r="AZ29" s="41">
        <v>3</v>
      </c>
      <c r="BA29" s="41">
        <v>0</v>
      </c>
      <c r="BB29" s="41">
        <v>1</v>
      </c>
      <c r="BC29" s="41">
        <v>6</v>
      </c>
      <c r="BD29" s="41">
        <v>3</v>
      </c>
      <c r="BE29" s="7"/>
    </row>
    <row r="30" spans="1:57" ht="57.75" hidden="1" customHeight="1" outlineLevel="1" x14ac:dyDescent="0.25">
      <c r="A30" s="1"/>
      <c r="B30" s="2" t="s">
        <v>173</v>
      </c>
      <c r="C30" s="2" t="s">
        <v>173</v>
      </c>
      <c r="D30" s="40">
        <v>804</v>
      </c>
      <c r="E30" s="2" t="s">
        <v>284</v>
      </c>
      <c r="F30" s="2" t="s">
        <v>283</v>
      </c>
      <c r="G30" s="40">
        <v>2</v>
      </c>
      <c r="H30" s="40">
        <v>804</v>
      </c>
      <c r="I30" s="40">
        <v>1</v>
      </c>
      <c r="J30" s="40">
        <v>2</v>
      </c>
      <c r="K30" s="40">
        <v>3</v>
      </c>
      <c r="L30" s="40">
        <v>5</v>
      </c>
      <c r="M30" s="40"/>
      <c r="N30" s="40" t="s">
        <v>140</v>
      </c>
      <c r="O30" s="40">
        <v>804</v>
      </c>
      <c r="P30" s="72" t="s">
        <v>139</v>
      </c>
      <c r="Q30" s="73" t="s">
        <v>318</v>
      </c>
      <c r="R30" s="71" t="s">
        <v>51</v>
      </c>
      <c r="S30" s="64" t="s">
        <v>51</v>
      </c>
      <c r="T30" s="65" t="s">
        <v>50</v>
      </c>
      <c r="U30" s="60" t="s">
        <v>279</v>
      </c>
      <c r="V30" s="60" t="s">
        <v>278</v>
      </c>
      <c r="W30" s="60" t="s">
        <v>317</v>
      </c>
      <c r="X30" s="66"/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86570.1</v>
      </c>
      <c r="AF30" s="61">
        <v>0</v>
      </c>
      <c r="AG30" s="61">
        <v>0</v>
      </c>
      <c r="AH30" s="61">
        <v>83682</v>
      </c>
      <c r="AI30" s="61">
        <v>0</v>
      </c>
      <c r="AJ30" s="61">
        <v>0</v>
      </c>
      <c r="AK30" s="61">
        <v>6350</v>
      </c>
      <c r="AL30" s="61">
        <v>0</v>
      </c>
      <c r="AM30" s="61">
        <v>0</v>
      </c>
      <c r="AN30" s="61">
        <v>81620</v>
      </c>
      <c r="AO30" s="61">
        <v>0</v>
      </c>
      <c r="AP30" s="61">
        <v>0</v>
      </c>
      <c r="AQ30" s="61">
        <v>154120</v>
      </c>
      <c r="AR30" s="61">
        <v>0</v>
      </c>
      <c r="AS30" s="61">
        <v>0</v>
      </c>
      <c r="AT30" s="61">
        <v>115120</v>
      </c>
      <c r="AU30" s="61">
        <v>0</v>
      </c>
      <c r="AV30" s="61">
        <v>0</v>
      </c>
      <c r="AW30" s="41">
        <v>527462.1</v>
      </c>
      <c r="AX30" s="41">
        <v>0</v>
      </c>
      <c r="AY30" s="41">
        <v>0</v>
      </c>
      <c r="AZ30" s="41">
        <v>6</v>
      </c>
      <c r="BA30" s="41">
        <v>0</v>
      </c>
      <c r="BB30" s="41">
        <v>1</v>
      </c>
      <c r="BC30" s="41">
        <v>1</v>
      </c>
      <c r="BD30" s="41"/>
      <c r="BE30" s="7"/>
    </row>
    <row r="31" spans="1:57" ht="43.5" hidden="1" customHeight="1" outlineLevel="1" x14ac:dyDescent="0.25">
      <c r="A31" s="1"/>
      <c r="B31" s="2" t="s">
        <v>173</v>
      </c>
      <c r="C31" s="2" t="s">
        <v>173</v>
      </c>
      <c r="D31" s="40">
        <v>804</v>
      </c>
      <c r="E31" s="2" t="s">
        <v>284</v>
      </c>
      <c r="F31" s="2" t="s">
        <v>283</v>
      </c>
      <c r="G31" s="40">
        <v>2</v>
      </c>
      <c r="H31" s="40">
        <v>804</v>
      </c>
      <c r="I31" s="40">
        <v>1</v>
      </c>
      <c r="J31" s="40">
        <v>2</v>
      </c>
      <c r="K31" s="40">
        <v>3</v>
      </c>
      <c r="L31" s="40">
        <v>6</v>
      </c>
      <c r="M31" s="40">
        <v>1</v>
      </c>
      <c r="N31" s="40" t="s">
        <v>316</v>
      </c>
      <c r="O31" s="40">
        <v>804</v>
      </c>
      <c r="P31" s="72" t="s">
        <v>315</v>
      </c>
      <c r="Q31" s="73" t="s">
        <v>314</v>
      </c>
      <c r="R31" s="71" t="s">
        <v>51</v>
      </c>
      <c r="S31" s="64" t="s">
        <v>51</v>
      </c>
      <c r="T31" s="65" t="s">
        <v>50</v>
      </c>
      <c r="U31" s="60" t="s">
        <v>214</v>
      </c>
      <c r="V31" s="60" t="s">
        <v>213</v>
      </c>
      <c r="W31" s="60" t="s">
        <v>3</v>
      </c>
      <c r="X31" s="66"/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50000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41">
        <v>50000</v>
      </c>
      <c r="AX31" s="41">
        <v>0</v>
      </c>
      <c r="AY31" s="41">
        <v>0</v>
      </c>
      <c r="AZ31" s="41">
        <v>1</v>
      </c>
      <c r="BA31" s="41">
        <v>0</v>
      </c>
      <c r="BB31" s="41">
        <v>1</v>
      </c>
      <c r="BC31" s="41">
        <v>1</v>
      </c>
      <c r="BD31" s="41">
        <v>1</v>
      </c>
      <c r="BE31" s="7"/>
    </row>
    <row r="32" spans="1:57" ht="43.5" hidden="1" customHeight="1" outlineLevel="1" x14ac:dyDescent="0.25">
      <c r="A32" s="1"/>
      <c r="B32" s="2" t="s">
        <v>173</v>
      </c>
      <c r="C32" s="2" t="s">
        <v>173</v>
      </c>
      <c r="D32" s="40">
        <v>804</v>
      </c>
      <c r="E32" s="2" t="s">
        <v>284</v>
      </c>
      <c r="F32" s="2" t="s">
        <v>283</v>
      </c>
      <c r="G32" s="40">
        <v>2</v>
      </c>
      <c r="H32" s="40">
        <v>804</v>
      </c>
      <c r="I32" s="40">
        <v>1</v>
      </c>
      <c r="J32" s="40">
        <v>2</v>
      </c>
      <c r="K32" s="40">
        <v>3</v>
      </c>
      <c r="L32" s="40">
        <v>6</v>
      </c>
      <c r="M32" s="40">
        <v>2</v>
      </c>
      <c r="N32" s="40" t="s">
        <v>313</v>
      </c>
      <c r="O32" s="40">
        <v>804</v>
      </c>
      <c r="P32" s="72" t="s">
        <v>312</v>
      </c>
      <c r="Q32" s="73" t="s">
        <v>311</v>
      </c>
      <c r="R32" s="71" t="s">
        <v>51</v>
      </c>
      <c r="S32" s="64" t="s">
        <v>51</v>
      </c>
      <c r="T32" s="65" t="s">
        <v>50</v>
      </c>
      <c r="U32" s="60" t="s">
        <v>214</v>
      </c>
      <c r="V32" s="60" t="s">
        <v>213</v>
      </c>
      <c r="W32" s="60" t="s">
        <v>3</v>
      </c>
      <c r="X32" s="66"/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20000</v>
      </c>
      <c r="AO32" s="61">
        <v>0</v>
      </c>
      <c r="AP32" s="61">
        <v>0</v>
      </c>
      <c r="AQ32" s="61">
        <v>30000</v>
      </c>
      <c r="AR32" s="61">
        <v>0</v>
      </c>
      <c r="AS32" s="61">
        <v>0</v>
      </c>
      <c r="AT32" s="61">
        <v>40000</v>
      </c>
      <c r="AU32" s="61">
        <v>0</v>
      </c>
      <c r="AV32" s="61">
        <v>0</v>
      </c>
      <c r="AW32" s="41">
        <v>90000</v>
      </c>
      <c r="AX32" s="41">
        <v>0</v>
      </c>
      <c r="AY32" s="41">
        <v>0</v>
      </c>
      <c r="AZ32" s="41">
        <v>3</v>
      </c>
      <c r="BA32" s="41">
        <v>0</v>
      </c>
      <c r="BB32" s="41">
        <v>1</v>
      </c>
      <c r="BC32" s="41">
        <v>2</v>
      </c>
      <c r="BD32" s="41">
        <v>3</v>
      </c>
      <c r="BE32" s="7"/>
    </row>
    <row r="33" spans="1:57" ht="143.25" hidden="1" customHeight="1" outlineLevel="1" x14ac:dyDescent="0.25">
      <c r="A33" s="1"/>
      <c r="B33" s="2" t="s">
        <v>173</v>
      </c>
      <c r="C33" s="2" t="s">
        <v>173</v>
      </c>
      <c r="D33" s="40">
        <v>804</v>
      </c>
      <c r="E33" s="2" t="s">
        <v>284</v>
      </c>
      <c r="F33" s="2" t="s">
        <v>283</v>
      </c>
      <c r="G33" s="40">
        <v>2</v>
      </c>
      <c r="H33" s="40">
        <v>804</v>
      </c>
      <c r="I33" s="40">
        <v>1</v>
      </c>
      <c r="J33" s="40">
        <v>2</v>
      </c>
      <c r="K33" s="40">
        <v>3</v>
      </c>
      <c r="L33" s="40">
        <v>6</v>
      </c>
      <c r="M33" s="40">
        <v>3</v>
      </c>
      <c r="N33" s="40" t="s">
        <v>310</v>
      </c>
      <c r="O33" s="40">
        <v>804</v>
      </c>
      <c r="P33" s="72" t="s">
        <v>309</v>
      </c>
      <c r="Q33" s="73" t="s">
        <v>308</v>
      </c>
      <c r="R33" s="71" t="s">
        <v>51</v>
      </c>
      <c r="S33" s="64" t="s">
        <v>51</v>
      </c>
      <c r="T33" s="65" t="s">
        <v>50</v>
      </c>
      <c r="U33" s="60" t="s">
        <v>207</v>
      </c>
      <c r="V33" s="60" t="s">
        <v>288</v>
      </c>
      <c r="W33" s="60" t="s">
        <v>265</v>
      </c>
      <c r="X33" s="66"/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19055.7</v>
      </c>
      <c r="AF33" s="61">
        <v>0</v>
      </c>
      <c r="AG33" s="61">
        <v>0</v>
      </c>
      <c r="AH33" s="61">
        <v>7300</v>
      </c>
      <c r="AI33" s="61">
        <v>0</v>
      </c>
      <c r="AJ33" s="61">
        <v>0</v>
      </c>
      <c r="AK33" s="61">
        <v>5500</v>
      </c>
      <c r="AL33" s="61">
        <v>0</v>
      </c>
      <c r="AM33" s="61">
        <v>0</v>
      </c>
      <c r="AN33" s="61">
        <v>12000</v>
      </c>
      <c r="AO33" s="61">
        <v>0</v>
      </c>
      <c r="AP33" s="61">
        <v>0</v>
      </c>
      <c r="AQ33" s="61">
        <v>12000</v>
      </c>
      <c r="AR33" s="61">
        <v>0</v>
      </c>
      <c r="AS33" s="61">
        <v>0</v>
      </c>
      <c r="AT33" s="61">
        <v>13000</v>
      </c>
      <c r="AU33" s="61">
        <v>0</v>
      </c>
      <c r="AV33" s="61">
        <v>0</v>
      </c>
      <c r="AW33" s="41">
        <v>68855.7</v>
      </c>
      <c r="AX33" s="41">
        <v>0</v>
      </c>
      <c r="AY33" s="41">
        <v>0</v>
      </c>
      <c r="AZ33" s="41">
        <v>6</v>
      </c>
      <c r="BA33" s="41">
        <v>0</v>
      </c>
      <c r="BB33" s="41">
        <v>1</v>
      </c>
      <c r="BC33" s="41">
        <v>3</v>
      </c>
      <c r="BD33" s="41">
        <v>6</v>
      </c>
      <c r="BE33" s="7"/>
    </row>
    <row r="34" spans="1:57" ht="72" hidden="1" customHeight="1" outlineLevel="1" x14ac:dyDescent="0.25">
      <c r="A34" s="1"/>
      <c r="B34" s="2" t="s">
        <v>173</v>
      </c>
      <c r="C34" s="2" t="s">
        <v>173</v>
      </c>
      <c r="D34" s="40">
        <v>804</v>
      </c>
      <c r="E34" s="2" t="s">
        <v>284</v>
      </c>
      <c r="F34" s="2" t="s">
        <v>283</v>
      </c>
      <c r="G34" s="40">
        <v>2</v>
      </c>
      <c r="H34" s="40">
        <v>804</v>
      </c>
      <c r="I34" s="40">
        <v>1</v>
      </c>
      <c r="J34" s="40">
        <v>2</v>
      </c>
      <c r="K34" s="40">
        <v>3</v>
      </c>
      <c r="L34" s="40">
        <v>6</v>
      </c>
      <c r="M34" s="40">
        <v>4</v>
      </c>
      <c r="N34" s="40" t="s">
        <v>307</v>
      </c>
      <c r="O34" s="40">
        <v>804</v>
      </c>
      <c r="P34" s="72" t="s">
        <v>306</v>
      </c>
      <c r="Q34" s="73" t="s">
        <v>305</v>
      </c>
      <c r="R34" s="71" t="s">
        <v>51</v>
      </c>
      <c r="S34" s="64" t="s">
        <v>51</v>
      </c>
      <c r="T34" s="65" t="s">
        <v>50</v>
      </c>
      <c r="U34" s="60" t="s">
        <v>214</v>
      </c>
      <c r="V34" s="60" t="s">
        <v>213</v>
      </c>
      <c r="W34" s="60" t="s">
        <v>3</v>
      </c>
      <c r="X34" s="66"/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120</v>
      </c>
      <c r="AO34" s="61">
        <v>0</v>
      </c>
      <c r="AP34" s="61">
        <v>0</v>
      </c>
      <c r="AQ34" s="61">
        <v>120</v>
      </c>
      <c r="AR34" s="61">
        <v>0</v>
      </c>
      <c r="AS34" s="61">
        <v>0</v>
      </c>
      <c r="AT34" s="61">
        <v>120</v>
      </c>
      <c r="AU34" s="61">
        <v>0</v>
      </c>
      <c r="AV34" s="61">
        <v>0</v>
      </c>
      <c r="AW34" s="41">
        <v>360</v>
      </c>
      <c r="AX34" s="41">
        <v>0</v>
      </c>
      <c r="AY34" s="41">
        <v>0</v>
      </c>
      <c r="AZ34" s="41">
        <v>3</v>
      </c>
      <c r="BA34" s="41">
        <v>0</v>
      </c>
      <c r="BB34" s="41">
        <v>1</v>
      </c>
      <c r="BC34" s="41">
        <v>4</v>
      </c>
      <c r="BD34" s="41">
        <v>3</v>
      </c>
      <c r="BE34" s="7"/>
    </row>
    <row r="35" spans="1:57" ht="100.5" hidden="1" customHeight="1" outlineLevel="1" x14ac:dyDescent="0.25">
      <c r="A35" s="1"/>
      <c r="B35" s="2" t="s">
        <v>173</v>
      </c>
      <c r="C35" s="2" t="s">
        <v>173</v>
      </c>
      <c r="D35" s="40">
        <v>804</v>
      </c>
      <c r="E35" s="2" t="s">
        <v>284</v>
      </c>
      <c r="F35" s="2" t="s">
        <v>283</v>
      </c>
      <c r="G35" s="40">
        <v>2</v>
      </c>
      <c r="H35" s="40">
        <v>804</v>
      </c>
      <c r="I35" s="40">
        <v>1</v>
      </c>
      <c r="J35" s="40">
        <v>2</v>
      </c>
      <c r="K35" s="40">
        <v>3</v>
      </c>
      <c r="L35" s="40">
        <v>6</v>
      </c>
      <c r="M35" s="40">
        <v>5</v>
      </c>
      <c r="N35" s="40" t="s">
        <v>304</v>
      </c>
      <c r="O35" s="40">
        <v>804</v>
      </c>
      <c r="P35" s="72" t="s">
        <v>303</v>
      </c>
      <c r="Q35" s="73" t="s">
        <v>302</v>
      </c>
      <c r="R35" s="71" t="s">
        <v>51</v>
      </c>
      <c r="S35" s="64" t="s">
        <v>51</v>
      </c>
      <c r="T35" s="65" t="s">
        <v>50</v>
      </c>
      <c r="U35" s="60" t="s">
        <v>214</v>
      </c>
      <c r="V35" s="60" t="s">
        <v>213</v>
      </c>
      <c r="W35" s="60" t="s">
        <v>3</v>
      </c>
      <c r="X35" s="66"/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1000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41">
        <v>1000</v>
      </c>
      <c r="AX35" s="41">
        <v>0</v>
      </c>
      <c r="AY35" s="41">
        <v>0</v>
      </c>
      <c r="AZ35" s="41">
        <v>1</v>
      </c>
      <c r="BA35" s="41">
        <v>0</v>
      </c>
      <c r="BB35" s="41">
        <v>1</v>
      </c>
      <c r="BC35" s="41">
        <v>5</v>
      </c>
      <c r="BD35" s="41">
        <v>1</v>
      </c>
      <c r="BE35" s="7"/>
    </row>
    <row r="36" spans="1:57" ht="100.5" hidden="1" customHeight="1" outlineLevel="1" x14ac:dyDescent="0.25">
      <c r="A36" s="1"/>
      <c r="B36" s="2" t="s">
        <v>173</v>
      </c>
      <c r="C36" s="2" t="s">
        <v>173</v>
      </c>
      <c r="D36" s="40">
        <v>804</v>
      </c>
      <c r="E36" s="2" t="s">
        <v>284</v>
      </c>
      <c r="F36" s="2" t="s">
        <v>283</v>
      </c>
      <c r="G36" s="40">
        <v>2</v>
      </c>
      <c r="H36" s="40">
        <v>804</v>
      </c>
      <c r="I36" s="40">
        <v>1</v>
      </c>
      <c r="J36" s="40">
        <v>2</v>
      </c>
      <c r="K36" s="40">
        <v>3</v>
      </c>
      <c r="L36" s="40">
        <v>6</v>
      </c>
      <c r="M36" s="40">
        <v>6</v>
      </c>
      <c r="N36" s="40" t="s">
        <v>301</v>
      </c>
      <c r="O36" s="40">
        <v>804</v>
      </c>
      <c r="P36" s="72" t="s">
        <v>300</v>
      </c>
      <c r="Q36" s="73" t="s">
        <v>299</v>
      </c>
      <c r="R36" s="71" t="s">
        <v>51</v>
      </c>
      <c r="S36" s="64" t="s">
        <v>51</v>
      </c>
      <c r="T36" s="65" t="s">
        <v>50</v>
      </c>
      <c r="U36" s="60" t="s">
        <v>207</v>
      </c>
      <c r="V36" s="60" t="s">
        <v>288</v>
      </c>
      <c r="W36" s="60" t="s">
        <v>298</v>
      </c>
      <c r="X36" s="66"/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30198.33</v>
      </c>
      <c r="AF36" s="61">
        <v>0</v>
      </c>
      <c r="AG36" s="61">
        <v>0</v>
      </c>
      <c r="AH36" s="61">
        <v>36082</v>
      </c>
      <c r="AI36" s="61">
        <v>0</v>
      </c>
      <c r="AJ36" s="61">
        <v>0</v>
      </c>
      <c r="AK36" s="61">
        <v>850</v>
      </c>
      <c r="AL36" s="61">
        <v>0</v>
      </c>
      <c r="AM36" s="61">
        <v>0</v>
      </c>
      <c r="AN36" s="61">
        <v>40000</v>
      </c>
      <c r="AO36" s="61">
        <v>0</v>
      </c>
      <c r="AP36" s="61">
        <v>0</v>
      </c>
      <c r="AQ36" s="61">
        <v>50000</v>
      </c>
      <c r="AR36" s="61">
        <v>0</v>
      </c>
      <c r="AS36" s="61">
        <v>0</v>
      </c>
      <c r="AT36" s="61">
        <v>50000</v>
      </c>
      <c r="AU36" s="61">
        <v>0</v>
      </c>
      <c r="AV36" s="61">
        <v>0</v>
      </c>
      <c r="AW36" s="41">
        <v>207130.33</v>
      </c>
      <c r="AX36" s="41">
        <v>0</v>
      </c>
      <c r="AY36" s="41">
        <v>0</v>
      </c>
      <c r="AZ36" s="41">
        <v>6</v>
      </c>
      <c r="BA36" s="41">
        <v>0</v>
      </c>
      <c r="BB36" s="41">
        <v>1</v>
      </c>
      <c r="BC36" s="41">
        <v>6</v>
      </c>
      <c r="BD36" s="41">
        <v>6</v>
      </c>
      <c r="BE36" s="7"/>
    </row>
    <row r="37" spans="1:57" ht="86.25" hidden="1" customHeight="1" outlineLevel="1" x14ac:dyDescent="0.25">
      <c r="A37" s="1"/>
      <c r="B37" s="2" t="s">
        <v>173</v>
      </c>
      <c r="C37" s="2" t="s">
        <v>173</v>
      </c>
      <c r="D37" s="40">
        <v>804</v>
      </c>
      <c r="E37" s="2" t="s">
        <v>284</v>
      </c>
      <c r="F37" s="2" t="s">
        <v>283</v>
      </c>
      <c r="G37" s="40">
        <v>2</v>
      </c>
      <c r="H37" s="40">
        <v>804</v>
      </c>
      <c r="I37" s="40">
        <v>1</v>
      </c>
      <c r="J37" s="40">
        <v>2</v>
      </c>
      <c r="K37" s="40">
        <v>3</v>
      </c>
      <c r="L37" s="40">
        <v>6</v>
      </c>
      <c r="M37" s="40">
        <v>7</v>
      </c>
      <c r="N37" s="40" t="s">
        <v>297</v>
      </c>
      <c r="O37" s="40">
        <v>804</v>
      </c>
      <c r="P37" s="72" t="s">
        <v>296</v>
      </c>
      <c r="Q37" s="73" t="s">
        <v>295</v>
      </c>
      <c r="R37" s="71" t="s">
        <v>51</v>
      </c>
      <c r="S37" s="64" t="s">
        <v>51</v>
      </c>
      <c r="T37" s="65" t="s">
        <v>50</v>
      </c>
      <c r="U37" s="60" t="s">
        <v>207</v>
      </c>
      <c r="V37" s="60" t="s">
        <v>288</v>
      </c>
      <c r="W37" s="60" t="s">
        <v>265</v>
      </c>
      <c r="X37" s="66"/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3500</v>
      </c>
      <c r="AF37" s="61">
        <v>0</v>
      </c>
      <c r="AG37" s="61">
        <v>0</v>
      </c>
      <c r="AH37" s="61">
        <v>4600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3500</v>
      </c>
      <c r="AO37" s="61">
        <v>0</v>
      </c>
      <c r="AP37" s="61">
        <v>0</v>
      </c>
      <c r="AQ37" s="61">
        <v>4000</v>
      </c>
      <c r="AR37" s="61">
        <v>0</v>
      </c>
      <c r="AS37" s="61">
        <v>0</v>
      </c>
      <c r="AT37" s="61">
        <v>4000</v>
      </c>
      <c r="AU37" s="61">
        <v>0</v>
      </c>
      <c r="AV37" s="61">
        <v>0</v>
      </c>
      <c r="AW37" s="41">
        <v>19600</v>
      </c>
      <c r="AX37" s="41">
        <v>0</v>
      </c>
      <c r="AY37" s="41">
        <v>0</v>
      </c>
      <c r="AZ37" s="41">
        <v>5</v>
      </c>
      <c r="BA37" s="41">
        <v>0</v>
      </c>
      <c r="BB37" s="41">
        <v>1</v>
      </c>
      <c r="BC37" s="41">
        <v>7</v>
      </c>
      <c r="BD37" s="41">
        <v>5</v>
      </c>
      <c r="BE37" s="7"/>
    </row>
    <row r="38" spans="1:57" ht="72" hidden="1" customHeight="1" outlineLevel="1" x14ac:dyDescent="0.25">
      <c r="A38" s="1"/>
      <c r="B38" s="2" t="s">
        <v>173</v>
      </c>
      <c r="C38" s="2" t="s">
        <v>173</v>
      </c>
      <c r="D38" s="40">
        <v>804</v>
      </c>
      <c r="E38" s="2" t="s">
        <v>284</v>
      </c>
      <c r="F38" s="2" t="s">
        <v>283</v>
      </c>
      <c r="G38" s="40">
        <v>2</v>
      </c>
      <c r="H38" s="40">
        <v>804</v>
      </c>
      <c r="I38" s="40">
        <v>1</v>
      </c>
      <c r="J38" s="40">
        <v>2</v>
      </c>
      <c r="K38" s="40">
        <v>3</v>
      </c>
      <c r="L38" s="40">
        <v>6</v>
      </c>
      <c r="M38" s="40">
        <v>8</v>
      </c>
      <c r="N38" s="40" t="s">
        <v>294</v>
      </c>
      <c r="O38" s="40">
        <v>804</v>
      </c>
      <c r="P38" s="72" t="s">
        <v>293</v>
      </c>
      <c r="Q38" s="73" t="s">
        <v>292</v>
      </c>
      <c r="R38" s="71" t="s">
        <v>51</v>
      </c>
      <c r="S38" s="64" t="s">
        <v>51</v>
      </c>
      <c r="T38" s="65" t="s">
        <v>50</v>
      </c>
      <c r="U38" s="60" t="s">
        <v>214</v>
      </c>
      <c r="V38" s="60" t="s">
        <v>213</v>
      </c>
      <c r="W38" s="60" t="s">
        <v>3</v>
      </c>
      <c r="X38" s="66"/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6000</v>
      </c>
      <c r="AO38" s="61">
        <v>0</v>
      </c>
      <c r="AP38" s="61">
        <v>0</v>
      </c>
      <c r="AQ38" s="61">
        <v>7000</v>
      </c>
      <c r="AR38" s="61">
        <v>0</v>
      </c>
      <c r="AS38" s="61">
        <v>0</v>
      </c>
      <c r="AT38" s="61">
        <v>8000</v>
      </c>
      <c r="AU38" s="61">
        <v>0</v>
      </c>
      <c r="AV38" s="61">
        <v>0</v>
      </c>
      <c r="AW38" s="41">
        <v>21000</v>
      </c>
      <c r="AX38" s="41">
        <v>0</v>
      </c>
      <c r="AY38" s="41">
        <v>0</v>
      </c>
      <c r="AZ38" s="41">
        <v>3</v>
      </c>
      <c r="BA38" s="41">
        <v>0</v>
      </c>
      <c r="BB38" s="41">
        <v>1</v>
      </c>
      <c r="BC38" s="41">
        <v>8</v>
      </c>
      <c r="BD38" s="41">
        <v>3</v>
      </c>
      <c r="BE38" s="7"/>
    </row>
    <row r="39" spans="1:57" ht="86.25" hidden="1" customHeight="1" outlineLevel="1" x14ac:dyDescent="0.25">
      <c r="A39" s="1"/>
      <c r="B39" s="2" t="s">
        <v>173</v>
      </c>
      <c r="C39" s="2" t="s">
        <v>173</v>
      </c>
      <c r="D39" s="40">
        <v>804</v>
      </c>
      <c r="E39" s="2" t="s">
        <v>284</v>
      </c>
      <c r="F39" s="2" t="s">
        <v>283</v>
      </c>
      <c r="G39" s="40">
        <v>2</v>
      </c>
      <c r="H39" s="40">
        <v>804</v>
      </c>
      <c r="I39" s="40">
        <v>1</v>
      </c>
      <c r="J39" s="40">
        <v>2</v>
      </c>
      <c r="K39" s="40">
        <v>3</v>
      </c>
      <c r="L39" s="40">
        <v>6</v>
      </c>
      <c r="M39" s="40">
        <v>9</v>
      </c>
      <c r="N39" s="40" t="s">
        <v>291</v>
      </c>
      <c r="O39" s="40">
        <v>804</v>
      </c>
      <c r="P39" s="72" t="s">
        <v>290</v>
      </c>
      <c r="Q39" s="73" t="s">
        <v>289</v>
      </c>
      <c r="R39" s="71" t="s">
        <v>51</v>
      </c>
      <c r="S39" s="64" t="s">
        <v>51</v>
      </c>
      <c r="T39" s="65" t="s">
        <v>50</v>
      </c>
      <c r="U39" s="60" t="s">
        <v>207</v>
      </c>
      <c r="V39" s="60" t="s">
        <v>288</v>
      </c>
      <c r="W39" s="60" t="s">
        <v>265</v>
      </c>
      <c r="X39" s="66"/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31240</v>
      </c>
      <c r="AF39" s="61">
        <v>0</v>
      </c>
      <c r="AG39" s="61">
        <v>0</v>
      </c>
      <c r="AH39" s="61">
        <v>31400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41">
        <v>62640</v>
      </c>
      <c r="AX39" s="41">
        <v>0</v>
      </c>
      <c r="AY39" s="41">
        <v>0</v>
      </c>
      <c r="AZ39" s="41">
        <v>2</v>
      </c>
      <c r="BA39" s="41">
        <v>0</v>
      </c>
      <c r="BB39" s="41">
        <v>1</v>
      </c>
      <c r="BC39" s="41">
        <v>9</v>
      </c>
      <c r="BD39" s="41">
        <v>2</v>
      </c>
      <c r="BE39" s="7"/>
    </row>
    <row r="40" spans="1:57" ht="157.5" hidden="1" customHeight="1" outlineLevel="1" x14ac:dyDescent="0.25">
      <c r="A40" s="1"/>
      <c r="B40" s="2" t="s">
        <v>173</v>
      </c>
      <c r="C40" s="2" t="s">
        <v>173</v>
      </c>
      <c r="D40" s="40">
        <v>804</v>
      </c>
      <c r="E40" s="2" t="s">
        <v>284</v>
      </c>
      <c r="F40" s="2" t="s">
        <v>283</v>
      </c>
      <c r="G40" s="40">
        <v>2</v>
      </c>
      <c r="H40" s="40">
        <v>804</v>
      </c>
      <c r="I40" s="40">
        <v>1</v>
      </c>
      <c r="J40" s="40">
        <v>2</v>
      </c>
      <c r="K40" s="40">
        <v>3</v>
      </c>
      <c r="L40" s="40">
        <v>6</v>
      </c>
      <c r="M40" s="40">
        <v>10</v>
      </c>
      <c r="N40" s="40" t="s">
        <v>287</v>
      </c>
      <c r="O40" s="40">
        <v>804</v>
      </c>
      <c r="P40" s="72" t="s">
        <v>286</v>
      </c>
      <c r="Q40" s="73" t="s">
        <v>285</v>
      </c>
      <c r="R40" s="71" t="s">
        <v>51</v>
      </c>
      <c r="S40" s="64" t="s">
        <v>51</v>
      </c>
      <c r="T40" s="65" t="s">
        <v>50</v>
      </c>
      <c r="U40" s="60" t="s">
        <v>214</v>
      </c>
      <c r="V40" s="60" t="s">
        <v>213</v>
      </c>
      <c r="W40" s="60" t="s">
        <v>3</v>
      </c>
      <c r="X40" s="66"/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2576.0700000000002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41">
        <v>2576.0700000000002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10</v>
      </c>
      <c r="BD40" s="41">
        <v>1</v>
      </c>
      <c r="BE40" s="7"/>
    </row>
    <row r="41" spans="1:57" ht="57.75" hidden="1" customHeight="1" outlineLevel="1" x14ac:dyDescent="0.25">
      <c r="A41" s="1"/>
      <c r="B41" s="2" t="s">
        <v>173</v>
      </c>
      <c r="C41" s="2" t="s">
        <v>173</v>
      </c>
      <c r="D41" s="40">
        <v>804</v>
      </c>
      <c r="E41" s="2" t="s">
        <v>284</v>
      </c>
      <c r="F41" s="2" t="s">
        <v>283</v>
      </c>
      <c r="G41" s="40">
        <v>2</v>
      </c>
      <c r="H41" s="40">
        <v>804</v>
      </c>
      <c r="I41" s="40">
        <v>1</v>
      </c>
      <c r="J41" s="40">
        <v>2</v>
      </c>
      <c r="K41" s="40">
        <v>3</v>
      </c>
      <c r="L41" s="40">
        <v>6</v>
      </c>
      <c r="M41" s="40">
        <v>11</v>
      </c>
      <c r="N41" s="40" t="s">
        <v>282</v>
      </c>
      <c r="O41" s="40">
        <v>804</v>
      </c>
      <c r="P41" s="71" t="s">
        <v>281</v>
      </c>
      <c r="Q41" s="74" t="s">
        <v>280</v>
      </c>
      <c r="R41" s="72" t="s">
        <v>51</v>
      </c>
      <c r="S41" s="64" t="s">
        <v>51</v>
      </c>
      <c r="T41" s="65" t="s">
        <v>50</v>
      </c>
      <c r="U41" s="60" t="s">
        <v>279</v>
      </c>
      <c r="V41" s="60" t="s">
        <v>278</v>
      </c>
      <c r="W41" s="60" t="s">
        <v>44</v>
      </c>
      <c r="X41" s="66"/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4300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41">
        <v>4300</v>
      </c>
      <c r="AX41" s="41">
        <v>0</v>
      </c>
      <c r="AY41" s="41">
        <v>0</v>
      </c>
      <c r="AZ41" s="41">
        <v>1</v>
      </c>
      <c r="BA41" s="41">
        <v>0</v>
      </c>
      <c r="BB41" s="41">
        <v>1</v>
      </c>
      <c r="BC41" s="41">
        <v>11</v>
      </c>
      <c r="BD41" s="41">
        <v>1</v>
      </c>
      <c r="BE41" s="7"/>
    </row>
    <row r="42" spans="1:57" ht="15" hidden="1" customHeight="1" outlineLevel="1" x14ac:dyDescent="0.25">
      <c r="A42" s="1"/>
      <c r="B42" s="2" t="s">
        <v>238</v>
      </c>
      <c r="C42" s="2" t="s">
        <v>173</v>
      </c>
      <c r="D42" s="40">
        <v>804</v>
      </c>
      <c r="E42" s="2"/>
      <c r="F42" s="2" t="s">
        <v>237</v>
      </c>
      <c r="G42" s="40">
        <v>3</v>
      </c>
      <c r="H42" s="3">
        <v>804</v>
      </c>
      <c r="I42" s="84"/>
      <c r="J42" s="84"/>
      <c r="K42" s="5">
        <v>3</v>
      </c>
      <c r="L42" s="40">
        <v>6</v>
      </c>
      <c r="M42" s="40">
        <v>7</v>
      </c>
      <c r="N42" s="40" t="s">
        <v>236</v>
      </c>
      <c r="O42" s="3">
        <v>804</v>
      </c>
      <c r="P42" s="96" t="s">
        <v>17</v>
      </c>
      <c r="Q42" s="97" t="s">
        <v>277</v>
      </c>
      <c r="R42" s="68" t="s">
        <v>15</v>
      </c>
      <c r="S42" s="58" t="s">
        <v>51</v>
      </c>
      <c r="T42" s="59" t="s">
        <v>2</v>
      </c>
      <c r="U42" s="52" t="s">
        <v>2</v>
      </c>
      <c r="V42" s="52" t="s">
        <v>2</v>
      </c>
      <c r="W42" s="60" t="s">
        <v>2</v>
      </c>
      <c r="X42" s="58"/>
      <c r="Y42" s="61">
        <v>0</v>
      </c>
      <c r="Z42" s="62">
        <v>0</v>
      </c>
      <c r="AA42" s="63">
        <v>0</v>
      </c>
      <c r="AB42" s="61">
        <v>6500</v>
      </c>
      <c r="AC42" s="62">
        <v>0</v>
      </c>
      <c r="AD42" s="63">
        <v>6500</v>
      </c>
      <c r="AE42" s="61">
        <v>1000</v>
      </c>
      <c r="AF42" s="62">
        <v>0</v>
      </c>
      <c r="AG42" s="63">
        <v>1000</v>
      </c>
      <c r="AH42" s="61">
        <v>1000</v>
      </c>
      <c r="AI42" s="62">
        <v>0</v>
      </c>
      <c r="AJ42" s="63">
        <v>1000</v>
      </c>
      <c r="AK42" s="61">
        <v>4400</v>
      </c>
      <c r="AL42" s="62">
        <v>0</v>
      </c>
      <c r="AM42" s="63">
        <v>4400</v>
      </c>
      <c r="AN42" s="61">
        <v>50340</v>
      </c>
      <c r="AO42" s="62">
        <v>0</v>
      </c>
      <c r="AP42" s="63">
        <v>50340</v>
      </c>
      <c r="AQ42" s="61">
        <v>50340</v>
      </c>
      <c r="AR42" s="62">
        <v>0</v>
      </c>
      <c r="AS42" s="63">
        <v>50340</v>
      </c>
      <c r="AT42" s="61">
        <v>50380</v>
      </c>
      <c r="AU42" s="62">
        <v>0</v>
      </c>
      <c r="AV42" s="61">
        <v>50380</v>
      </c>
      <c r="AW42" s="41">
        <v>163960</v>
      </c>
      <c r="AX42" s="41">
        <v>0</v>
      </c>
      <c r="AY42" s="41">
        <v>163960</v>
      </c>
      <c r="AZ42" s="41">
        <v>0</v>
      </c>
      <c r="BA42" s="23">
        <v>0</v>
      </c>
      <c r="BB42" s="85"/>
      <c r="BC42" s="85"/>
      <c r="BD42" s="22">
        <v>40</v>
      </c>
      <c r="BE42" s="7"/>
    </row>
    <row r="43" spans="1:57" ht="43.5" hidden="1" customHeight="1" outlineLevel="1" x14ac:dyDescent="0.25">
      <c r="A43" s="1"/>
      <c r="B43" s="2" t="s">
        <v>173</v>
      </c>
      <c r="C43" s="2" t="s">
        <v>173</v>
      </c>
      <c r="D43" s="40">
        <v>804</v>
      </c>
      <c r="E43" s="2" t="s">
        <v>238</v>
      </c>
      <c r="F43" s="2" t="s">
        <v>237</v>
      </c>
      <c r="G43" s="40">
        <v>3</v>
      </c>
      <c r="H43" s="40">
        <v>804</v>
      </c>
      <c r="I43" s="40"/>
      <c r="J43" s="40"/>
      <c r="K43" s="40"/>
      <c r="L43" s="40">
        <v>4</v>
      </c>
      <c r="M43" s="40"/>
      <c r="N43" s="40" t="s">
        <v>132</v>
      </c>
      <c r="O43" s="3">
        <v>804</v>
      </c>
      <c r="P43" s="96"/>
      <c r="Q43" s="97"/>
      <c r="R43" s="57" t="s">
        <v>51</v>
      </c>
      <c r="S43" s="64" t="s">
        <v>51</v>
      </c>
      <c r="T43" s="65" t="s">
        <v>50</v>
      </c>
      <c r="U43" s="60" t="s">
        <v>2</v>
      </c>
      <c r="V43" s="60" t="s">
        <v>2</v>
      </c>
      <c r="W43" s="60" t="s">
        <v>2</v>
      </c>
      <c r="X43" s="66"/>
      <c r="Y43" s="61">
        <v>0</v>
      </c>
      <c r="Z43" s="61">
        <v>0</v>
      </c>
      <c r="AA43" s="61">
        <v>0</v>
      </c>
      <c r="AB43" s="61">
        <v>6500</v>
      </c>
      <c r="AC43" s="61">
        <v>0</v>
      </c>
      <c r="AD43" s="61">
        <v>6500</v>
      </c>
      <c r="AE43" s="61">
        <v>1000</v>
      </c>
      <c r="AF43" s="61">
        <v>0</v>
      </c>
      <c r="AG43" s="61">
        <v>1000</v>
      </c>
      <c r="AH43" s="61">
        <v>1000</v>
      </c>
      <c r="AI43" s="61">
        <v>0</v>
      </c>
      <c r="AJ43" s="61">
        <v>1000</v>
      </c>
      <c r="AK43" s="61">
        <v>4400</v>
      </c>
      <c r="AL43" s="61">
        <v>0</v>
      </c>
      <c r="AM43" s="61">
        <v>4400</v>
      </c>
      <c r="AN43" s="61">
        <v>50340</v>
      </c>
      <c r="AO43" s="61">
        <v>0</v>
      </c>
      <c r="AP43" s="61">
        <v>50340</v>
      </c>
      <c r="AQ43" s="61">
        <v>50340</v>
      </c>
      <c r="AR43" s="61">
        <v>0</v>
      </c>
      <c r="AS43" s="61">
        <v>50340</v>
      </c>
      <c r="AT43" s="61">
        <v>50380</v>
      </c>
      <c r="AU43" s="61">
        <v>0</v>
      </c>
      <c r="AV43" s="61">
        <v>50380</v>
      </c>
      <c r="AW43" s="41">
        <v>163960</v>
      </c>
      <c r="AX43" s="41">
        <v>0</v>
      </c>
      <c r="AY43" s="41">
        <v>163960</v>
      </c>
      <c r="AZ43" s="41">
        <v>1</v>
      </c>
      <c r="BA43" s="41">
        <v>0</v>
      </c>
      <c r="BB43" s="41">
        <v>1</v>
      </c>
      <c r="BC43" s="41">
        <v>1</v>
      </c>
      <c r="BD43" s="41"/>
      <c r="BE43" s="7"/>
    </row>
    <row r="44" spans="1:57" ht="43.5" hidden="1" customHeight="1" outlineLevel="1" x14ac:dyDescent="0.25">
      <c r="A44" s="1"/>
      <c r="B44" s="2" t="s">
        <v>173</v>
      </c>
      <c r="C44" s="2" t="s">
        <v>173</v>
      </c>
      <c r="D44" s="40">
        <v>804</v>
      </c>
      <c r="E44" s="2" t="s">
        <v>238</v>
      </c>
      <c r="F44" s="2" t="s">
        <v>237</v>
      </c>
      <c r="G44" s="40">
        <v>3</v>
      </c>
      <c r="H44" s="40">
        <v>804</v>
      </c>
      <c r="I44" s="40">
        <v>1</v>
      </c>
      <c r="J44" s="40">
        <v>1</v>
      </c>
      <c r="K44" s="40">
        <v>1</v>
      </c>
      <c r="L44" s="40">
        <v>5</v>
      </c>
      <c r="M44" s="40"/>
      <c r="N44" s="40" t="s">
        <v>132</v>
      </c>
      <c r="O44" s="40">
        <v>804</v>
      </c>
      <c r="P44" s="69" t="s">
        <v>131</v>
      </c>
      <c r="Q44" s="70" t="s">
        <v>276</v>
      </c>
      <c r="R44" s="71" t="s">
        <v>51</v>
      </c>
      <c r="S44" s="64" t="s">
        <v>51</v>
      </c>
      <c r="T44" s="65" t="s">
        <v>50</v>
      </c>
      <c r="U44" s="60" t="s">
        <v>275</v>
      </c>
      <c r="V44" s="60" t="s">
        <v>274</v>
      </c>
      <c r="W44" s="60" t="s">
        <v>44</v>
      </c>
      <c r="X44" s="66"/>
      <c r="Y44" s="61">
        <v>0</v>
      </c>
      <c r="Z44" s="61">
        <v>0</v>
      </c>
      <c r="AA44" s="61">
        <v>0</v>
      </c>
      <c r="AB44" s="61">
        <v>6500</v>
      </c>
      <c r="AC44" s="61">
        <v>0</v>
      </c>
      <c r="AD44" s="61">
        <v>0</v>
      </c>
      <c r="AE44" s="61">
        <v>1000</v>
      </c>
      <c r="AF44" s="61">
        <v>0</v>
      </c>
      <c r="AG44" s="61">
        <v>0</v>
      </c>
      <c r="AH44" s="61">
        <v>1000</v>
      </c>
      <c r="AI44" s="61">
        <v>0</v>
      </c>
      <c r="AJ44" s="61">
        <v>0</v>
      </c>
      <c r="AK44" s="61">
        <v>4400</v>
      </c>
      <c r="AL44" s="61">
        <v>0</v>
      </c>
      <c r="AM44" s="61">
        <v>0</v>
      </c>
      <c r="AN44" s="61">
        <v>20600</v>
      </c>
      <c r="AO44" s="61">
        <v>0</v>
      </c>
      <c r="AP44" s="61">
        <v>0</v>
      </c>
      <c r="AQ44" s="61">
        <v>20600</v>
      </c>
      <c r="AR44" s="61">
        <v>0</v>
      </c>
      <c r="AS44" s="61">
        <v>0</v>
      </c>
      <c r="AT44" s="61">
        <v>20600</v>
      </c>
      <c r="AU44" s="61">
        <v>0</v>
      </c>
      <c r="AV44" s="61">
        <v>0</v>
      </c>
      <c r="AW44" s="41">
        <v>74700</v>
      </c>
      <c r="AX44" s="41">
        <v>0</v>
      </c>
      <c r="AY44" s="41">
        <v>0</v>
      </c>
      <c r="AZ44" s="41">
        <v>7</v>
      </c>
      <c r="BA44" s="41">
        <v>0</v>
      </c>
      <c r="BB44" s="41">
        <v>1</v>
      </c>
      <c r="BC44" s="41">
        <v>1</v>
      </c>
      <c r="BD44" s="41"/>
      <c r="BE44" s="7"/>
    </row>
    <row r="45" spans="1:57" ht="43.5" hidden="1" customHeight="1" outlineLevel="1" x14ac:dyDescent="0.25">
      <c r="A45" s="1"/>
      <c r="B45" s="2" t="s">
        <v>173</v>
      </c>
      <c r="C45" s="2" t="s">
        <v>173</v>
      </c>
      <c r="D45" s="40">
        <v>804</v>
      </c>
      <c r="E45" s="2" t="s">
        <v>238</v>
      </c>
      <c r="F45" s="2" t="s">
        <v>237</v>
      </c>
      <c r="G45" s="40">
        <v>3</v>
      </c>
      <c r="H45" s="40">
        <v>804</v>
      </c>
      <c r="I45" s="40">
        <v>1</v>
      </c>
      <c r="J45" s="40">
        <v>1</v>
      </c>
      <c r="K45" s="40">
        <v>1</v>
      </c>
      <c r="L45" s="40">
        <v>6</v>
      </c>
      <c r="M45" s="40">
        <v>1</v>
      </c>
      <c r="N45" s="40" t="s">
        <v>273</v>
      </c>
      <c r="O45" s="40">
        <v>804</v>
      </c>
      <c r="P45" s="72" t="s">
        <v>272</v>
      </c>
      <c r="Q45" s="73" t="s">
        <v>271</v>
      </c>
      <c r="R45" s="71" t="s">
        <v>51</v>
      </c>
      <c r="S45" s="64" t="s">
        <v>51</v>
      </c>
      <c r="T45" s="65" t="s">
        <v>50</v>
      </c>
      <c r="U45" s="60" t="s">
        <v>214</v>
      </c>
      <c r="V45" s="60" t="s">
        <v>213</v>
      </c>
      <c r="W45" s="60" t="s">
        <v>3</v>
      </c>
      <c r="X45" s="66"/>
      <c r="Y45" s="61">
        <v>0</v>
      </c>
      <c r="Z45" s="61">
        <v>0</v>
      </c>
      <c r="AA45" s="61">
        <v>0</v>
      </c>
      <c r="AB45" s="61">
        <v>5500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3800</v>
      </c>
      <c r="AL45" s="61">
        <v>0</v>
      </c>
      <c r="AM45" s="61">
        <v>0</v>
      </c>
      <c r="AN45" s="61">
        <v>16600</v>
      </c>
      <c r="AO45" s="61">
        <v>0</v>
      </c>
      <c r="AP45" s="61">
        <v>0</v>
      </c>
      <c r="AQ45" s="61">
        <v>16000</v>
      </c>
      <c r="AR45" s="61">
        <v>0</v>
      </c>
      <c r="AS45" s="61">
        <v>0</v>
      </c>
      <c r="AT45" s="61">
        <v>16600</v>
      </c>
      <c r="AU45" s="61">
        <v>0</v>
      </c>
      <c r="AV45" s="61">
        <v>0</v>
      </c>
      <c r="AW45" s="41">
        <v>58500</v>
      </c>
      <c r="AX45" s="41">
        <v>0</v>
      </c>
      <c r="AY45" s="41">
        <v>0</v>
      </c>
      <c r="AZ45" s="41">
        <v>6</v>
      </c>
      <c r="BA45" s="41">
        <v>0</v>
      </c>
      <c r="BB45" s="41">
        <v>1</v>
      </c>
      <c r="BC45" s="41">
        <v>1</v>
      </c>
      <c r="BD45" s="41">
        <v>6</v>
      </c>
      <c r="BE45" s="7"/>
    </row>
    <row r="46" spans="1:57" ht="257.25" hidden="1" customHeight="1" outlineLevel="1" x14ac:dyDescent="0.25">
      <c r="A46" s="1"/>
      <c r="B46" s="2" t="s">
        <v>173</v>
      </c>
      <c r="C46" s="2" t="s">
        <v>173</v>
      </c>
      <c r="D46" s="40">
        <v>804</v>
      </c>
      <c r="E46" s="2" t="s">
        <v>238</v>
      </c>
      <c r="F46" s="2" t="s">
        <v>237</v>
      </c>
      <c r="G46" s="40">
        <v>3</v>
      </c>
      <c r="H46" s="40">
        <v>804</v>
      </c>
      <c r="I46" s="40">
        <v>1</v>
      </c>
      <c r="J46" s="40">
        <v>1</v>
      </c>
      <c r="K46" s="40">
        <v>1</v>
      </c>
      <c r="L46" s="40">
        <v>6</v>
      </c>
      <c r="M46" s="40">
        <v>2</v>
      </c>
      <c r="N46" s="40" t="s">
        <v>270</v>
      </c>
      <c r="O46" s="40">
        <v>804</v>
      </c>
      <c r="P46" s="72" t="s">
        <v>269</v>
      </c>
      <c r="Q46" s="73" t="s">
        <v>268</v>
      </c>
      <c r="R46" s="71" t="s">
        <v>51</v>
      </c>
      <c r="S46" s="64" t="s">
        <v>51</v>
      </c>
      <c r="T46" s="65" t="s">
        <v>50</v>
      </c>
      <c r="U46" s="60" t="s">
        <v>267</v>
      </c>
      <c r="V46" s="60" t="s">
        <v>266</v>
      </c>
      <c r="W46" s="60" t="s">
        <v>265</v>
      </c>
      <c r="X46" s="66"/>
      <c r="Y46" s="61">
        <v>0</v>
      </c>
      <c r="Z46" s="61">
        <v>0</v>
      </c>
      <c r="AA46" s="61">
        <v>0</v>
      </c>
      <c r="AB46" s="61">
        <v>1000</v>
      </c>
      <c r="AC46" s="61">
        <v>0</v>
      </c>
      <c r="AD46" s="61">
        <v>0</v>
      </c>
      <c r="AE46" s="61">
        <v>1000</v>
      </c>
      <c r="AF46" s="61">
        <v>0</v>
      </c>
      <c r="AG46" s="61">
        <v>0</v>
      </c>
      <c r="AH46" s="61">
        <v>1000</v>
      </c>
      <c r="AI46" s="61">
        <v>0</v>
      </c>
      <c r="AJ46" s="61">
        <v>0</v>
      </c>
      <c r="AK46" s="61">
        <v>600</v>
      </c>
      <c r="AL46" s="61">
        <v>0</v>
      </c>
      <c r="AM46" s="61">
        <v>0</v>
      </c>
      <c r="AN46" s="61">
        <v>4000</v>
      </c>
      <c r="AO46" s="61">
        <v>0</v>
      </c>
      <c r="AP46" s="61">
        <v>0</v>
      </c>
      <c r="AQ46" s="61">
        <v>4000</v>
      </c>
      <c r="AR46" s="61">
        <v>0</v>
      </c>
      <c r="AS46" s="61">
        <v>0</v>
      </c>
      <c r="AT46" s="61">
        <v>4000</v>
      </c>
      <c r="AU46" s="61">
        <v>0</v>
      </c>
      <c r="AV46" s="61">
        <v>0</v>
      </c>
      <c r="AW46" s="41">
        <v>15600</v>
      </c>
      <c r="AX46" s="41">
        <v>0</v>
      </c>
      <c r="AY46" s="41">
        <v>0</v>
      </c>
      <c r="AZ46" s="41">
        <v>7</v>
      </c>
      <c r="BA46" s="41">
        <v>0</v>
      </c>
      <c r="BB46" s="41">
        <v>1</v>
      </c>
      <c r="BC46" s="41">
        <v>2</v>
      </c>
      <c r="BD46" s="41">
        <v>7</v>
      </c>
      <c r="BE46" s="7"/>
    </row>
    <row r="47" spans="1:57" ht="43.5" hidden="1" customHeight="1" outlineLevel="1" x14ac:dyDescent="0.25">
      <c r="A47" s="1"/>
      <c r="B47" s="2" t="s">
        <v>173</v>
      </c>
      <c r="C47" s="2" t="s">
        <v>173</v>
      </c>
      <c r="D47" s="40">
        <v>804</v>
      </c>
      <c r="E47" s="2" t="s">
        <v>238</v>
      </c>
      <c r="F47" s="2" t="s">
        <v>237</v>
      </c>
      <c r="G47" s="40">
        <v>3</v>
      </c>
      <c r="H47" s="40">
        <v>804</v>
      </c>
      <c r="I47" s="40">
        <v>1</v>
      </c>
      <c r="J47" s="40">
        <v>2</v>
      </c>
      <c r="K47" s="40">
        <v>2</v>
      </c>
      <c r="L47" s="40">
        <v>5</v>
      </c>
      <c r="M47" s="40"/>
      <c r="N47" s="40" t="s">
        <v>127</v>
      </c>
      <c r="O47" s="40">
        <v>804</v>
      </c>
      <c r="P47" s="72" t="s">
        <v>126</v>
      </c>
      <c r="Q47" s="73" t="s">
        <v>264</v>
      </c>
      <c r="R47" s="71" t="s">
        <v>51</v>
      </c>
      <c r="S47" s="64" t="s">
        <v>51</v>
      </c>
      <c r="T47" s="65" t="s">
        <v>50</v>
      </c>
      <c r="U47" s="60" t="s">
        <v>9</v>
      </c>
      <c r="V47" s="60" t="s">
        <v>9</v>
      </c>
      <c r="W47" s="60" t="s">
        <v>9</v>
      </c>
      <c r="X47" s="66"/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4240</v>
      </c>
      <c r="AO47" s="61">
        <v>0</v>
      </c>
      <c r="AP47" s="61">
        <v>0</v>
      </c>
      <c r="AQ47" s="61">
        <v>4240</v>
      </c>
      <c r="AR47" s="61">
        <v>0</v>
      </c>
      <c r="AS47" s="61">
        <v>0</v>
      </c>
      <c r="AT47" s="61">
        <v>4280</v>
      </c>
      <c r="AU47" s="61">
        <v>0</v>
      </c>
      <c r="AV47" s="61">
        <v>0</v>
      </c>
      <c r="AW47" s="41">
        <v>12760</v>
      </c>
      <c r="AX47" s="41">
        <v>0</v>
      </c>
      <c r="AY47" s="41">
        <v>0</v>
      </c>
      <c r="AZ47" s="41">
        <v>3</v>
      </c>
      <c r="BA47" s="41">
        <v>0</v>
      </c>
      <c r="BB47" s="41">
        <v>1</v>
      </c>
      <c r="BC47" s="41">
        <v>1</v>
      </c>
      <c r="BD47" s="41"/>
      <c r="BE47" s="7"/>
    </row>
    <row r="48" spans="1:57" ht="100.5" hidden="1" customHeight="1" outlineLevel="1" x14ac:dyDescent="0.25">
      <c r="A48" s="1"/>
      <c r="B48" s="2" t="s">
        <v>173</v>
      </c>
      <c r="C48" s="2" t="s">
        <v>173</v>
      </c>
      <c r="D48" s="40">
        <v>804</v>
      </c>
      <c r="E48" s="2" t="s">
        <v>238</v>
      </c>
      <c r="F48" s="2" t="s">
        <v>237</v>
      </c>
      <c r="G48" s="40">
        <v>3</v>
      </c>
      <c r="H48" s="40">
        <v>804</v>
      </c>
      <c r="I48" s="40">
        <v>1</v>
      </c>
      <c r="J48" s="40">
        <v>2</v>
      </c>
      <c r="K48" s="40">
        <v>2</v>
      </c>
      <c r="L48" s="40">
        <v>6</v>
      </c>
      <c r="M48" s="40">
        <v>1</v>
      </c>
      <c r="N48" s="40" t="s">
        <v>263</v>
      </c>
      <c r="O48" s="40">
        <v>804</v>
      </c>
      <c r="P48" s="72" t="s">
        <v>262</v>
      </c>
      <c r="Q48" s="73" t="s">
        <v>261</v>
      </c>
      <c r="R48" s="71" t="s">
        <v>51</v>
      </c>
      <c r="S48" s="64" t="s">
        <v>51</v>
      </c>
      <c r="T48" s="65" t="s">
        <v>50</v>
      </c>
      <c r="U48" s="60" t="s">
        <v>214</v>
      </c>
      <c r="V48" s="60" t="s">
        <v>213</v>
      </c>
      <c r="W48" s="60" t="s">
        <v>3</v>
      </c>
      <c r="X48" s="66"/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4000</v>
      </c>
      <c r="AO48" s="61">
        <v>0</v>
      </c>
      <c r="AP48" s="61">
        <v>0</v>
      </c>
      <c r="AQ48" s="61">
        <v>4000</v>
      </c>
      <c r="AR48" s="61">
        <v>0</v>
      </c>
      <c r="AS48" s="61">
        <v>0</v>
      </c>
      <c r="AT48" s="61">
        <v>4000</v>
      </c>
      <c r="AU48" s="61">
        <v>0</v>
      </c>
      <c r="AV48" s="61">
        <v>0</v>
      </c>
      <c r="AW48" s="41">
        <v>12000</v>
      </c>
      <c r="AX48" s="41">
        <v>0</v>
      </c>
      <c r="AY48" s="41">
        <v>0</v>
      </c>
      <c r="AZ48" s="41">
        <v>3</v>
      </c>
      <c r="BA48" s="41">
        <v>0</v>
      </c>
      <c r="BB48" s="41">
        <v>1</v>
      </c>
      <c r="BC48" s="41">
        <v>1</v>
      </c>
      <c r="BD48" s="41">
        <v>3</v>
      </c>
      <c r="BE48" s="7"/>
    </row>
    <row r="49" spans="1:57" ht="72" hidden="1" customHeight="1" outlineLevel="1" x14ac:dyDescent="0.25">
      <c r="A49" s="1"/>
      <c r="B49" s="2" t="s">
        <v>173</v>
      </c>
      <c r="C49" s="2" t="s">
        <v>173</v>
      </c>
      <c r="D49" s="40">
        <v>804</v>
      </c>
      <c r="E49" s="2" t="s">
        <v>238</v>
      </c>
      <c r="F49" s="2" t="s">
        <v>237</v>
      </c>
      <c r="G49" s="40">
        <v>3</v>
      </c>
      <c r="H49" s="40">
        <v>804</v>
      </c>
      <c r="I49" s="40">
        <v>1</v>
      </c>
      <c r="J49" s="40">
        <v>2</v>
      </c>
      <c r="K49" s="40">
        <v>2</v>
      </c>
      <c r="L49" s="40">
        <v>6</v>
      </c>
      <c r="M49" s="40">
        <v>2</v>
      </c>
      <c r="N49" s="40" t="s">
        <v>260</v>
      </c>
      <c r="O49" s="40">
        <v>804</v>
      </c>
      <c r="P49" s="72" t="s">
        <v>259</v>
      </c>
      <c r="Q49" s="73" t="s">
        <v>258</v>
      </c>
      <c r="R49" s="71" t="s">
        <v>51</v>
      </c>
      <c r="S49" s="64" t="s">
        <v>51</v>
      </c>
      <c r="T49" s="65" t="s">
        <v>50</v>
      </c>
      <c r="U49" s="60" t="s">
        <v>214</v>
      </c>
      <c r="V49" s="60" t="s">
        <v>213</v>
      </c>
      <c r="W49" s="60" t="s">
        <v>3</v>
      </c>
      <c r="X49" s="66"/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240</v>
      </c>
      <c r="AO49" s="61">
        <v>0</v>
      </c>
      <c r="AP49" s="61">
        <v>0</v>
      </c>
      <c r="AQ49" s="61">
        <v>240</v>
      </c>
      <c r="AR49" s="61">
        <v>0</v>
      </c>
      <c r="AS49" s="61">
        <v>0</v>
      </c>
      <c r="AT49" s="61">
        <v>280</v>
      </c>
      <c r="AU49" s="61">
        <v>0</v>
      </c>
      <c r="AV49" s="61">
        <v>0</v>
      </c>
      <c r="AW49" s="41">
        <v>760</v>
      </c>
      <c r="AX49" s="41">
        <v>0</v>
      </c>
      <c r="AY49" s="41">
        <v>0</v>
      </c>
      <c r="AZ49" s="41">
        <v>3</v>
      </c>
      <c r="BA49" s="41">
        <v>0</v>
      </c>
      <c r="BB49" s="41">
        <v>1</v>
      </c>
      <c r="BC49" s="41">
        <v>2</v>
      </c>
      <c r="BD49" s="41">
        <v>3</v>
      </c>
      <c r="BE49" s="7"/>
    </row>
    <row r="50" spans="1:57" ht="43.5" hidden="1" customHeight="1" outlineLevel="1" x14ac:dyDescent="0.25">
      <c r="A50" s="1"/>
      <c r="B50" s="2" t="s">
        <v>173</v>
      </c>
      <c r="C50" s="2" t="s">
        <v>173</v>
      </c>
      <c r="D50" s="40">
        <v>804</v>
      </c>
      <c r="E50" s="2" t="s">
        <v>238</v>
      </c>
      <c r="F50" s="2" t="s">
        <v>237</v>
      </c>
      <c r="G50" s="40">
        <v>3</v>
      </c>
      <c r="H50" s="40">
        <v>804</v>
      </c>
      <c r="I50" s="40">
        <v>1</v>
      </c>
      <c r="J50" s="40">
        <v>3</v>
      </c>
      <c r="K50" s="40">
        <v>3</v>
      </c>
      <c r="L50" s="40">
        <v>5</v>
      </c>
      <c r="M50" s="40"/>
      <c r="N50" s="40" t="s">
        <v>6</v>
      </c>
      <c r="O50" s="40">
        <v>804</v>
      </c>
      <c r="P50" s="72" t="s">
        <v>13</v>
      </c>
      <c r="Q50" s="73" t="s">
        <v>257</v>
      </c>
      <c r="R50" s="71" t="s">
        <v>51</v>
      </c>
      <c r="S50" s="64" t="s">
        <v>51</v>
      </c>
      <c r="T50" s="65" t="s">
        <v>50</v>
      </c>
      <c r="U50" s="60" t="s">
        <v>9</v>
      </c>
      <c r="V50" s="60" t="s">
        <v>9</v>
      </c>
      <c r="W50" s="60" t="s">
        <v>9</v>
      </c>
      <c r="X50" s="66"/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25500</v>
      </c>
      <c r="AO50" s="61">
        <v>0</v>
      </c>
      <c r="AP50" s="61">
        <v>0</v>
      </c>
      <c r="AQ50" s="61">
        <v>25500</v>
      </c>
      <c r="AR50" s="61">
        <v>0</v>
      </c>
      <c r="AS50" s="61">
        <v>0</v>
      </c>
      <c r="AT50" s="61">
        <v>25500</v>
      </c>
      <c r="AU50" s="61">
        <v>0</v>
      </c>
      <c r="AV50" s="61">
        <v>0</v>
      </c>
      <c r="AW50" s="41">
        <v>76500</v>
      </c>
      <c r="AX50" s="41">
        <v>0</v>
      </c>
      <c r="AY50" s="41">
        <v>0</v>
      </c>
      <c r="AZ50" s="41">
        <v>3</v>
      </c>
      <c r="BA50" s="41">
        <v>0</v>
      </c>
      <c r="BB50" s="41">
        <v>1</v>
      </c>
      <c r="BC50" s="41">
        <v>1</v>
      </c>
      <c r="BD50" s="41"/>
      <c r="BE50" s="7"/>
    </row>
    <row r="51" spans="1:57" ht="57.75" hidden="1" customHeight="1" outlineLevel="1" x14ac:dyDescent="0.25">
      <c r="A51" s="1"/>
      <c r="B51" s="2" t="s">
        <v>173</v>
      </c>
      <c r="C51" s="2" t="s">
        <v>173</v>
      </c>
      <c r="D51" s="40">
        <v>804</v>
      </c>
      <c r="E51" s="2" t="s">
        <v>238</v>
      </c>
      <c r="F51" s="2" t="s">
        <v>237</v>
      </c>
      <c r="G51" s="40">
        <v>3</v>
      </c>
      <c r="H51" s="40">
        <v>804</v>
      </c>
      <c r="I51" s="40">
        <v>1</v>
      </c>
      <c r="J51" s="40">
        <v>3</v>
      </c>
      <c r="K51" s="40">
        <v>3</v>
      </c>
      <c r="L51" s="40">
        <v>6</v>
      </c>
      <c r="M51" s="40">
        <v>1</v>
      </c>
      <c r="N51" s="40" t="s">
        <v>256</v>
      </c>
      <c r="O51" s="40">
        <v>804</v>
      </c>
      <c r="P51" s="72" t="s">
        <v>255</v>
      </c>
      <c r="Q51" s="73" t="s">
        <v>254</v>
      </c>
      <c r="R51" s="71" t="s">
        <v>51</v>
      </c>
      <c r="S51" s="64" t="s">
        <v>51</v>
      </c>
      <c r="T51" s="65" t="s">
        <v>50</v>
      </c>
      <c r="U51" s="60" t="s">
        <v>214</v>
      </c>
      <c r="V51" s="60" t="s">
        <v>213</v>
      </c>
      <c r="W51" s="60" t="s">
        <v>3</v>
      </c>
      <c r="X51" s="66"/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600</v>
      </c>
      <c r="AO51" s="61">
        <v>0</v>
      </c>
      <c r="AP51" s="61">
        <v>0</v>
      </c>
      <c r="AQ51" s="61">
        <v>600</v>
      </c>
      <c r="AR51" s="61">
        <v>0</v>
      </c>
      <c r="AS51" s="61">
        <v>0</v>
      </c>
      <c r="AT51" s="61">
        <v>600</v>
      </c>
      <c r="AU51" s="61">
        <v>0</v>
      </c>
      <c r="AV51" s="61">
        <v>0</v>
      </c>
      <c r="AW51" s="41">
        <v>1800</v>
      </c>
      <c r="AX51" s="41">
        <v>0</v>
      </c>
      <c r="AY51" s="41">
        <v>0</v>
      </c>
      <c r="AZ51" s="41">
        <v>3</v>
      </c>
      <c r="BA51" s="41">
        <v>0</v>
      </c>
      <c r="BB51" s="41">
        <v>1</v>
      </c>
      <c r="BC51" s="41">
        <v>1</v>
      </c>
      <c r="BD51" s="41">
        <v>3</v>
      </c>
      <c r="BE51" s="7"/>
    </row>
    <row r="52" spans="1:57" ht="43.5" hidden="1" customHeight="1" outlineLevel="1" x14ac:dyDescent="0.25">
      <c r="A52" s="1"/>
      <c r="B52" s="2" t="s">
        <v>173</v>
      </c>
      <c r="C52" s="2" t="s">
        <v>173</v>
      </c>
      <c r="D52" s="40">
        <v>804</v>
      </c>
      <c r="E52" s="2" t="s">
        <v>238</v>
      </c>
      <c r="F52" s="2" t="s">
        <v>237</v>
      </c>
      <c r="G52" s="40">
        <v>3</v>
      </c>
      <c r="H52" s="40">
        <v>804</v>
      </c>
      <c r="I52" s="40">
        <v>1</v>
      </c>
      <c r="J52" s="40">
        <v>3</v>
      </c>
      <c r="K52" s="40">
        <v>3</v>
      </c>
      <c r="L52" s="40">
        <v>6</v>
      </c>
      <c r="M52" s="40">
        <v>2</v>
      </c>
      <c r="N52" s="40" t="s">
        <v>253</v>
      </c>
      <c r="O52" s="40">
        <v>804</v>
      </c>
      <c r="P52" s="72" t="s">
        <v>252</v>
      </c>
      <c r="Q52" s="73" t="s">
        <v>251</v>
      </c>
      <c r="R52" s="71" t="s">
        <v>51</v>
      </c>
      <c r="S52" s="64" t="s">
        <v>51</v>
      </c>
      <c r="T52" s="65" t="s">
        <v>50</v>
      </c>
      <c r="U52" s="60" t="s">
        <v>214</v>
      </c>
      <c r="V52" s="60" t="s">
        <v>213</v>
      </c>
      <c r="W52" s="60" t="s">
        <v>3</v>
      </c>
      <c r="X52" s="66"/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2500</v>
      </c>
      <c r="AO52" s="61">
        <v>0</v>
      </c>
      <c r="AP52" s="61">
        <v>0</v>
      </c>
      <c r="AQ52" s="61">
        <v>2500</v>
      </c>
      <c r="AR52" s="61">
        <v>0</v>
      </c>
      <c r="AS52" s="61">
        <v>0</v>
      </c>
      <c r="AT52" s="61">
        <v>2500</v>
      </c>
      <c r="AU52" s="61">
        <v>0</v>
      </c>
      <c r="AV52" s="61">
        <v>0</v>
      </c>
      <c r="AW52" s="41">
        <v>7500</v>
      </c>
      <c r="AX52" s="41">
        <v>0</v>
      </c>
      <c r="AY52" s="41">
        <v>0</v>
      </c>
      <c r="AZ52" s="41">
        <v>3</v>
      </c>
      <c r="BA52" s="41">
        <v>0</v>
      </c>
      <c r="BB52" s="41">
        <v>1</v>
      </c>
      <c r="BC52" s="41">
        <v>2</v>
      </c>
      <c r="BD52" s="41">
        <v>3</v>
      </c>
      <c r="BE52" s="7"/>
    </row>
    <row r="53" spans="1:57" ht="100.5" hidden="1" customHeight="1" outlineLevel="1" x14ac:dyDescent="0.25">
      <c r="A53" s="1"/>
      <c r="B53" s="2" t="s">
        <v>173</v>
      </c>
      <c r="C53" s="2" t="s">
        <v>173</v>
      </c>
      <c r="D53" s="40">
        <v>804</v>
      </c>
      <c r="E53" s="2" t="s">
        <v>238</v>
      </c>
      <c r="F53" s="2" t="s">
        <v>237</v>
      </c>
      <c r="G53" s="40">
        <v>3</v>
      </c>
      <c r="H53" s="40">
        <v>804</v>
      </c>
      <c r="I53" s="40">
        <v>1</v>
      </c>
      <c r="J53" s="40">
        <v>3</v>
      </c>
      <c r="K53" s="40">
        <v>3</v>
      </c>
      <c r="L53" s="40">
        <v>6</v>
      </c>
      <c r="M53" s="40">
        <v>3</v>
      </c>
      <c r="N53" s="40" t="s">
        <v>250</v>
      </c>
      <c r="O53" s="40">
        <v>804</v>
      </c>
      <c r="P53" s="72" t="s">
        <v>249</v>
      </c>
      <c r="Q53" s="73" t="s">
        <v>248</v>
      </c>
      <c r="R53" s="71" t="s">
        <v>51</v>
      </c>
      <c r="S53" s="64" t="s">
        <v>51</v>
      </c>
      <c r="T53" s="65" t="s">
        <v>50</v>
      </c>
      <c r="U53" s="60" t="s">
        <v>214</v>
      </c>
      <c r="V53" s="60" t="s">
        <v>213</v>
      </c>
      <c r="W53" s="60" t="s">
        <v>3</v>
      </c>
      <c r="X53" s="66"/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19400</v>
      </c>
      <c r="AO53" s="61">
        <v>0</v>
      </c>
      <c r="AP53" s="61">
        <v>0</v>
      </c>
      <c r="AQ53" s="61">
        <v>19400</v>
      </c>
      <c r="AR53" s="61">
        <v>0</v>
      </c>
      <c r="AS53" s="61">
        <v>0</v>
      </c>
      <c r="AT53" s="61">
        <v>19400</v>
      </c>
      <c r="AU53" s="61">
        <v>0</v>
      </c>
      <c r="AV53" s="61">
        <v>0</v>
      </c>
      <c r="AW53" s="41">
        <v>58200</v>
      </c>
      <c r="AX53" s="41">
        <v>0</v>
      </c>
      <c r="AY53" s="41">
        <v>0</v>
      </c>
      <c r="AZ53" s="41">
        <v>3</v>
      </c>
      <c r="BA53" s="41">
        <v>0</v>
      </c>
      <c r="BB53" s="41">
        <v>1</v>
      </c>
      <c r="BC53" s="41">
        <v>3</v>
      </c>
      <c r="BD53" s="41">
        <v>3</v>
      </c>
      <c r="BE53" s="7"/>
    </row>
    <row r="54" spans="1:57" ht="57.75" hidden="1" customHeight="1" outlineLevel="1" x14ac:dyDescent="0.25">
      <c r="A54" s="1"/>
      <c r="B54" s="2" t="s">
        <v>173</v>
      </c>
      <c r="C54" s="2" t="s">
        <v>173</v>
      </c>
      <c r="D54" s="40">
        <v>804</v>
      </c>
      <c r="E54" s="2" t="s">
        <v>238</v>
      </c>
      <c r="F54" s="2" t="s">
        <v>237</v>
      </c>
      <c r="G54" s="40">
        <v>3</v>
      </c>
      <c r="H54" s="40">
        <v>804</v>
      </c>
      <c r="I54" s="40">
        <v>1</v>
      </c>
      <c r="J54" s="40">
        <v>3</v>
      </c>
      <c r="K54" s="40">
        <v>3</v>
      </c>
      <c r="L54" s="40">
        <v>6</v>
      </c>
      <c r="M54" s="40">
        <v>4</v>
      </c>
      <c r="N54" s="40" t="s">
        <v>247</v>
      </c>
      <c r="O54" s="40">
        <v>804</v>
      </c>
      <c r="P54" s="72" t="s">
        <v>246</v>
      </c>
      <c r="Q54" s="73" t="s">
        <v>245</v>
      </c>
      <c r="R54" s="71" t="s">
        <v>51</v>
      </c>
      <c r="S54" s="64" t="s">
        <v>51</v>
      </c>
      <c r="T54" s="65" t="s">
        <v>50</v>
      </c>
      <c r="U54" s="60" t="s">
        <v>214</v>
      </c>
      <c r="V54" s="60" t="s">
        <v>213</v>
      </c>
      <c r="W54" s="60" t="s">
        <v>3</v>
      </c>
      <c r="X54" s="66"/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300</v>
      </c>
      <c r="AO54" s="61">
        <v>0</v>
      </c>
      <c r="AP54" s="61">
        <v>0</v>
      </c>
      <c r="AQ54" s="61">
        <v>300</v>
      </c>
      <c r="AR54" s="61">
        <v>0</v>
      </c>
      <c r="AS54" s="61">
        <v>0</v>
      </c>
      <c r="AT54" s="61">
        <v>300</v>
      </c>
      <c r="AU54" s="61">
        <v>0</v>
      </c>
      <c r="AV54" s="61">
        <v>0</v>
      </c>
      <c r="AW54" s="41">
        <v>900</v>
      </c>
      <c r="AX54" s="41">
        <v>0</v>
      </c>
      <c r="AY54" s="41">
        <v>0</v>
      </c>
      <c r="AZ54" s="41">
        <v>3</v>
      </c>
      <c r="BA54" s="41">
        <v>0</v>
      </c>
      <c r="BB54" s="41">
        <v>1</v>
      </c>
      <c r="BC54" s="41">
        <v>4</v>
      </c>
      <c r="BD54" s="41">
        <v>3</v>
      </c>
      <c r="BE54" s="7"/>
    </row>
    <row r="55" spans="1:57" ht="43.5" hidden="1" customHeight="1" outlineLevel="1" x14ac:dyDescent="0.25">
      <c r="A55" s="1"/>
      <c r="B55" s="2" t="s">
        <v>173</v>
      </c>
      <c r="C55" s="2" t="s">
        <v>173</v>
      </c>
      <c r="D55" s="40">
        <v>804</v>
      </c>
      <c r="E55" s="2" t="s">
        <v>238</v>
      </c>
      <c r="F55" s="2" t="s">
        <v>237</v>
      </c>
      <c r="G55" s="40">
        <v>3</v>
      </c>
      <c r="H55" s="40">
        <v>804</v>
      </c>
      <c r="I55" s="40">
        <v>1</v>
      </c>
      <c r="J55" s="40">
        <v>3</v>
      </c>
      <c r="K55" s="40">
        <v>3</v>
      </c>
      <c r="L55" s="40">
        <v>6</v>
      </c>
      <c r="M55" s="40">
        <v>5</v>
      </c>
      <c r="N55" s="40" t="s">
        <v>244</v>
      </c>
      <c r="O55" s="40">
        <v>804</v>
      </c>
      <c r="P55" s="72" t="s">
        <v>243</v>
      </c>
      <c r="Q55" s="73" t="s">
        <v>242</v>
      </c>
      <c r="R55" s="71" t="s">
        <v>51</v>
      </c>
      <c r="S55" s="64" t="s">
        <v>51</v>
      </c>
      <c r="T55" s="65" t="s">
        <v>50</v>
      </c>
      <c r="U55" s="60" t="s">
        <v>214</v>
      </c>
      <c r="V55" s="60" t="s">
        <v>213</v>
      </c>
      <c r="W55" s="60" t="s">
        <v>3</v>
      </c>
      <c r="X55" s="66"/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100</v>
      </c>
      <c r="AO55" s="61">
        <v>0</v>
      </c>
      <c r="AP55" s="61">
        <v>0</v>
      </c>
      <c r="AQ55" s="61">
        <v>100</v>
      </c>
      <c r="AR55" s="61">
        <v>0</v>
      </c>
      <c r="AS55" s="61">
        <v>0</v>
      </c>
      <c r="AT55" s="61">
        <v>100</v>
      </c>
      <c r="AU55" s="61">
        <v>0</v>
      </c>
      <c r="AV55" s="61">
        <v>0</v>
      </c>
      <c r="AW55" s="41">
        <v>300</v>
      </c>
      <c r="AX55" s="41">
        <v>0</v>
      </c>
      <c r="AY55" s="41">
        <v>0</v>
      </c>
      <c r="AZ55" s="41">
        <v>3</v>
      </c>
      <c r="BA55" s="41">
        <v>0</v>
      </c>
      <c r="BB55" s="41">
        <v>1</v>
      </c>
      <c r="BC55" s="41">
        <v>5</v>
      </c>
      <c r="BD55" s="41">
        <v>3</v>
      </c>
      <c r="BE55" s="7"/>
    </row>
    <row r="56" spans="1:57" ht="86.25" hidden="1" customHeight="1" outlineLevel="1" x14ac:dyDescent="0.25">
      <c r="A56" s="1"/>
      <c r="B56" s="2" t="s">
        <v>173</v>
      </c>
      <c r="C56" s="2" t="s">
        <v>173</v>
      </c>
      <c r="D56" s="40">
        <v>804</v>
      </c>
      <c r="E56" s="2" t="s">
        <v>238</v>
      </c>
      <c r="F56" s="2" t="s">
        <v>237</v>
      </c>
      <c r="G56" s="40">
        <v>3</v>
      </c>
      <c r="H56" s="40">
        <v>804</v>
      </c>
      <c r="I56" s="40">
        <v>1</v>
      </c>
      <c r="J56" s="40">
        <v>3</v>
      </c>
      <c r="K56" s="40">
        <v>3</v>
      </c>
      <c r="L56" s="40">
        <v>6</v>
      </c>
      <c r="M56" s="40">
        <v>6</v>
      </c>
      <c r="N56" s="40" t="s">
        <v>241</v>
      </c>
      <c r="O56" s="40">
        <v>804</v>
      </c>
      <c r="P56" s="72" t="s">
        <v>240</v>
      </c>
      <c r="Q56" s="73" t="s">
        <v>239</v>
      </c>
      <c r="R56" s="71" t="s">
        <v>51</v>
      </c>
      <c r="S56" s="64" t="s">
        <v>51</v>
      </c>
      <c r="T56" s="65" t="s">
        <v>50</v>
      </c>
      <c r="U56" s="60" t="s">
        <v>214</v>
      </c>
      <c r="V56" s="60" t="s">
        <v>213</v>
      </c>
      <c r="W56" s="60" t="s">
        <v>3</v>
      </c>
      <c r="X56" s="66"/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100</v>
      </c>
      <c r="AO56" s="61">
        <v>0</v>
      </c>
      <c r="AP56" s="61">
        <v>0</v>
      </c>
      <c r="AQ56" s="61">
        <v>100</v>
      </c>
      <c r="AR56" s="61">
        <v>0</v>
      </c>
      <c r="AS56" s="61">
        <v>0</v>
      </c>
      <c r="AT56" s="61">
        <v>100</v>
      </c>
      <c r="AU56" s="61">
        <v>0</v>
      </c>
      <c r="AV56" s="61">
        <v>0</v>
      </c>
      <c r="AW56" s="41">
        <v>300</v>
      </c>
      <c r="AX56" s="41">
        <v>0</v>
      </c>
      <c r="AY56" s="41">
        <v>0</v>
      </c>
      <c r="AZ56" s="41">
        <v>3</v>
      </c>
      <c r="BA56" s="41">
        <v>0</v>
      </c>
      <c r="BB56" s="41">
        <v>1</v>
      </c>
      <c r="BC56" s="41">
        <v>6</v>
      </c>
      <c r="BD56" s="41">
        <v>3</v>
      </c>
      <c r="BE56" s="7"/>
    </row>
    <row r="57" spans="1:57" ht="157.5" hidden="1" customHeight="1" outlineLevel="1" x14ac:dyDescent="0.25">
      <c r="A57" s="1"/>
      <c r="B57" s="2" t="s">
        <v>173</v>
      </c>
      <c r="C57" s="2" t="s">
        <v>173</v>
      </c>
      <c r="D57" s="40">
        <v>804</v>
      </c>
      <c r="E57" s="2" t="s">
        <v>238</v>
      </c>
      <c r="F57" s="2" t="s">
        <v>237</v>
      </c>
      <c r="G57" s="40">
        <v>3</v>
      </c>
      <c r="H57" s="40">
        <v>804</v>
      </c>
      <c r="I57" s="40">
        <v>1</v>
      </c>
      <c r="J57" s="40">
        <v>3</v>
      </c>
      <c r="K57" s="40">
        <v>3</v>
      </c>
      <c r="L57" s="40">
        <v>6</v>
      </c>
      <c r="M57" s="40">
        <v>7</v>
      </c>
      <c r="N57" s="40" t="s">
        <v>236</v>
      </c>
      <c r="O57" s="40">
        <v>804</v>
      </c>
      <c r="P57" s="71" t="s">
        <v>235</v>
      </c>
      <c r="Q57" s="74" t="s">
        <v>234</v>
      </c>
      <c r="R57" s="72" t="s">
        <v>51</v>
      </c>
      <c r="S57" s="64" t="s">
        <v>51</v>
      </c>
      <c r="T57" s="65" t="s">
        <v>50</v>
      </c>
      <c r="U57" s="60" t="s">
        <v>214</v>
      </c>
      <c r="V57" s="60" t="s">
        <v>213</v>
      </c>
      <c r="W57" s="60" t="s">
        <v>3</v>
      </c>
      <c r="X57" s="66"/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2500</v>
      </c>
      <c r="AO57" s="61">
        <v>0</v>
      </c>
      <c r="AP57" s="61">
        <v>0</v>
      </c>
      <c r="AQ57" s="61">
        <v>2500</v>
      </c>
      <c r="AR57" s="61">
        <v>0</v>
      </c>
      <c r="AS57" s="61">
        <v>0</v>
      </c>
      <c r="AT57" s="61">
        <v>2500</v>
      </c>
      <c r="AU57" s="61">
        <v>0</v>
      </c>
      <c r="AV57" s="61">
        <v>0</v>
      </c>
      <c r="AW57" s="41">
        <v>7500</v>
      </c>
      <c r="AX57" s="41">
        <v>0</v>
      </c>
      <c r="AY57" s="41">
        <v>0</v>
      </c>
      <c r="AZ57" s="41">
        <v>3</v>
      </c>
      <c r="BA57" s="41">
        <v>0</v>
      </c>
      <c r="BB57" s="41">
        <v>1</v>
      </c>
      <c r="BC57" s="41">
        <v>7</v>
      </c>
      <c r="BD57" s="41">
        <v>3</v>
      </c>
      <c r="BE57" s="7"/>
    </row>
    <row r="58" spans="1:57" ht="29.25" hidden="1" customHeight="1" outlineLevel="1" x14ac:dyDescent="0.25">
      <c r="A58" s="1"/>
      <c r="B58" s="2" t="s">
        <v>212</v>
      </c>
      <c r="C58" s="2" t="s">
        <v>173</v>
      </c>
      <c r="D58" s="40">
        <v>804</v>
      </c>
      <c r="E58" s="2"/>
      <c r="F58" s="2" t="s">
        <v>211</v>
      </c>
      <c r="G58" s="40">
        <v>4</v>
      </c>
      <c r="H58" s="3">
        <v>804</v>
      </c>
      <c r="I58" s="84"/>
      <c r="J58" s="84"/>
      <c r="K58" s="5">
        <v>1</v>
      </c>
      <c r="L58" s="40">
        <v>6</v>
      </c>
      <c r="M58" s="40">
        <v>9</v>
      </c>
      <c r="N58" s="40" t="s">
        <v>210</v>
      </c>
      <c r="O58" s="3">
        <v>804</v>
      </c>
      <c r="P58" s="96" t="s">
        <v>125</v>
      </c>
      <c r="Q58" s="97" t="s">
        <v>233</v>
      </c>
      <c r="R58" s="68" t="s">
        <v>15</v>
      </c>
      <c r="S58" s="58" t="s">
        <v>51</v>
      </c>
      <c r="T58" s="59" t="s">
        <v>2</v>
      </c>
      <c r="U58" s="52" t="s">
        <v>2</v>
      </c>
      <c r="V58" s="52" t="s">
        <v>2</v>
      </c>
      <c r="W58" s="60" t="s">
        <v>2</v>
      </c>
      <c r="X58" s="58"/>
      <c r="Y58" s="61">
        <v>0</v>
      </c>
      <c r="Z58" s="62">
        <v>0</v>
      </c>
      <c r="AA58" s="63">
        <v>0</v>
      </c>
      <c r="AB58" s="61">
        <v>6600</v>
      </c>
      <c r="AC58" s="62">
        <v>0</v>
      </c>
      <c r="AD58" s="63">
        <v>6600</v>
      </c>
      <c r="AE58" s="61">
        <v>6400</v>
      </c>
      <c r="AF58" s="62">
        <v>0</v>
      </c>
      <c r="AG58" s="63">
        <v>6400</v>
      </c>
      <c r="AH58" s="61">
        <v>1228.0999999999999</v>
      </c>
      <c r="AI58" s="62">
        <v>0</v>
      </c>
      <c r="AJ58" s="63">
        <v>1228.0999999999999</v>
      </c>
      <c r="AK58" s="61">
        <v>4663</v>
      </c>
      <c r="AL58" s="62">
        <v>0</v>
      </c>
      <c r="AM58" s="63">
        <v>4663</v>
      </c>
      <c r="AN58" s="61">
        <v>7463.2</v>
      </c>
      <c r="AO58" s="62">
        <v>0</v>
      </c>
      <c r="AP58" s="63">
        <v>7463.2</v>
      </c>
      <c r="AQ58" s="61">
        <v>7404.2</v>
      </c>
      <c r="AR58" s="62">
        <v>0</v>
      </c>
      <c r="AS58" s="63">
        <v>7404.2</v>
      </c>
      <c r="AT58" s="61">
        <v>7556.6</v>
      </c>
      <c r="AU58" s="62">
        <v>0</v>
      </c>
      <c r="AV58" s="61">
        <v>7556.6</v>
      </c>
      <c r="AW58" s="41">
        <v>41315.1</v>
      </c>
      <c r="AX58" s="41">
        <v>0</v>
      </c>
      <c r="AY58" s="41">
        <v>41315.1</v>
      </c>
      <c r="AZ58" s="41">
        <v>0</v>
      </c>
      <c r="BA58" s="23">
        <v>0</v>
      </c>
      <c r="BB58" s="85"/>
      <c r="BC58" s="85"/>
      <c r="BD58" s="22">
        <v>26</v>
      </c>
      <c r="BE58" s="7"/>
    </row>
    <row r="59" spans="1:57" ht="43.5" hidden="1" customHeight="1" outlineLevel="1" x14ac:dyDescent="0.25">
      <c r="A59" s="1"/>
      <c r="B59" s="2" t="s">
        <v>173</v>
      </c>
      <c r="C59" s="2" t="s">
        <v>173</v>
      </c>
      <c r="D59" s="40">
        <v>804</v>
      </c>
      <c r="E59" s="2" t="s">
        <v>212</v>
      </c>
      <c r="F59" s="2" t="s">
        <v>211</v>
      </c>
      <c r="G59" s="40">
        <v>4</v>
      </c>
      <c r="H59" s="40">
        <v>804</v>
      </c>
      <c r="I59" s="40"/>
      <c r="J59" s="40"/>
      <c r="K59" s="40"/>
      <c r="L59" s="40">
        <v>4</v>
      </c>
      <c r="M59" s="40"/>
      <c r="N59" s="40" t="s">
        <v>122</v>
      </c>
      <c r="O59" s="3">
        <v>804</v>
      </c>
      <c r="P59" s="96"/>
      <c r="Q59" s="97"/>
      <c r="R59" s="57" t="s">
        <v>51</v>
      </c>
      <c r="S59" s="64" t="s">
        <v>51</v>
      </c>
      <c r="T59" s="65" t="s">
        <v>50</v>
      </c>
      <c r="U59" s="60" t="s">
        <v>2</v>
      </c>
      <c r="V59" s="60" t="s">
        <v>2</v>
      </c>
      <c r="W59" s="60" t="s">
        <v>2</v>
      </c>
      <c r="X59" s="66"/>
      <c r="Y59" s="61">
        <v>0</v>
      </c>
      <c r="Z59" s="61">
        <v>0</v>
      </c>
      <c r="AA59" s="61">
        <v>0</v>
      </c>
      <c r="AB59" s="61">
        <v>6600</v>
      </c>
      <c r="AC59" s="61">
        <v>0</v>
      </c>
      <c r="AD59" s="61">
        <v>6600</v>
      </c>
      <c r="AE59" s="61">
        <v>6400</v>
      </c>
      <c r="AF59" s="61">
        <v>0</v>
      </c>
      <c r="AG59" s="61">
        <v>6400</v>
      </c>
      <c r="AH59" s="61">
        <v>1228.0999999999999</v>
      </c>
      <c r="AI59" s="61">
        <v>0</v>
      </c>
      <c r="AJ59" s="61">
        <v>1228.0999999999999</v>
      </c>
      <c r="AK59" s="61">
        <v>4663</v>
      </c>
      <c r="AL59" s="61">
        <v>0</v>
      </c>
      <c r="AM59" s="61">
        <v>4663</v>
      </c>
      <c r="AN59" s="61">
        <v>7463.2</v>
      </c>
      <c r="AO59" s="61">
        <v>0</v>
      </c>
      <c r="AP59" s="61">
        <v>7463.2</v>
      </c>
      <c r="AQ59" s="61">
        <v>7404.2</v>
      </c>
      <c r="AR59" s="61">
        <v>0</v>
      </c>
      <c r="AS59" s="61">
        <v>7404.2</v>
      </c>
      <c r="AT59" s="61">
        <v>7556.6</v>
      </c>
      <c r="AU59" s="61">
        <v>0</v>
      </c>
      <c r="AV59" s="61">
        <v>7556.6</v>
      </c>
      <c r="AW59" s="41">
        <v>41315.1</v>
      </c>
      <c r="AX59" s="41">
        <v>0</v>
      </c>
      <c r="AY59" s="41">
        <v>41315.1</v>
      </c>
      <c r="AZ59" s="41">
        <v>1</v>
      </c>
      <c r="BA59" s="41">
        <v>0</v>
      </c>
      <c r="BB59" s="41">
        <v>1</v>
      </c>
      <c r="BC59" s="41">
        <v>1</v>
      </c>
      <c r="BD59" s="41"/>
      <c r="BE59" s="7"/>
    </row>
    <row r="60" spans="1:57" ht="86.25" hidden="1" customHeight="1" outlineLevel="1" x14ac:dyDescent="0.25">
      <c r="A60" s="1"/>
      <c r="B60" s="2" t="s">
        <v>173</v>
      </c>
      <c r="C60" s="2" t="s">
        <v>173</v>
      </c>
      <c r="D60" s="40">
        <v>804</v>
      </c>
      <c r="E60" s="2" t="s">
        <v>212</v>
      </c>
      <c r="F60" s="2" t="s">
        <v>211</v>
      </c>
      <c r="G60" s="40">
        <v>4</v>
      </c>
      <c r="H60" s="40">
        <v>804</v>
      </c>
      <c r="I60" s="40">
        <v>1</v>
      </c>
      <c r="J60" s="40">
        <v>1</v>
      </c>
      <c r="K60" s="40">
        <v>1</v>
      </c>
      <c r="L60" s="40">
        <v>5</v>
      </c>
      <c r="M60" s="40"/>
      <c r="N60" s="40" t="s">
        <v>122</v>
      </c>
      <c r="O60" s="40">
        <v>804</v>
      </c>
      <c r="P60" s="69" t="s">
        <v>121</v>
      </c>
      <c r="Q60" s="70" t="s">
        <v>232</v>
      </c>
      <c r="R60" s="71" t="s">
        <v>51</v>
      </c>
      <c r="S60" s="64" t="s">
        <v>51</v>
      </c>
      <c r="T60" s="65" t="s">
        <v>50</v>
      </c>
      <c r="U60" s="60" t="s">
        <v>231</v>
      </c>
      <c r="V60" s="60" t="s">
        <v>230</v>
      </c>
      <c r="W60" s="60" t="s">
        <v>40</v>
      </c>
      <c r="X60" s="66"/>
      <c r="Y60" s="61">
        <v>0</v>
      </c>
      <c r="Z60" s="61">
        <v>0</v>
      </c>
      <c r="AA60" s="61">
        <v>0</v>
      </c>
      <c r="AB60" s="61">
        <v>6600</v>
      </c>
      <c r="AC60" s="61">
        <v>0</v>
      </c>
      <c r="AD60" s="61">
        <v>0</v>
      </c>
      <c r="AE60" s="61">
        <v>6400</v>
      </c>
      <c r="AF60" s="61">
        <v>0</v>
      </c>
      <c r="AG60" s="61">
        <v>0</v>
      </c>
      <c r="AH60" s="61">
        <v>1228.0999999999999</v>
      </c>
      <c r="AI60" s="61">
        <v>0</v>
      </c>
      <c r="AJ60" s="61">
        <v>0</v>
      </c>
      <c r="AK60" s="61">
        <v>4663</v>
      </c>
      <c r="AL60" s="61">
        <v>0</v>
      </c>
      <c r="AM60" s="61">
        <v>0</v>
      </c>
      <c r="AN60" s="61">
        <v>7463.2</v>
      </c>
      <c r="AO60" s="61">
        <v>0</v>
      </c>
      <c r="AP60" s="61">
        <v>0</v>
      </c>
      <c r="AQ60" s="61">
        <v>7404.2</v>
      </c>
      <c r="AR60" s="61">
        <v>0</v>
      </c>
      <c r="AS60" s="61">
        <v>0</v>
      </c>
      <c r="AT60" s="61">
        <v>7556.6</v>
      </c>
      <c r="AU60" s="61">
        <v>0</v>
      </c>
      <c r="AV60" s="61">
        <v>0</v>
      </c>
      <c r="AW60" s="41">
        <v>41315.1</v>
      </c>
      <c r="AX60" s="41">
        <v>0</v>
      </c>
      <c r="AY60" s="41">
        <v>0</v>
      </c>
      <c r="AZ60" s="41">
        <v>7</v>
      </c>
      <c r="BA60" s="41">
        <v>0</v>
      </c>
      <c r="BB60" s="41">
        <v>1</v>
      </c>
      <c r="BC60" s="41">
        <v>1</v>
      </c>
      <c r="BD60" s="41"/>
      <c r="BE60" s="7"/>
    </row>
    <row r="61" spans="1:57" ht="100.5" hidden="1" customHeight="1" outlineLevel="1" x14ac:dyDescent="0.25">
      <c r="A61" s="1"/>
      <c r="B61" s="2" t="s">
        <v>173</v>
      </c>
      <c r="C61" s="2" t="s">
        <v>173</v>
      </c>
      <c r="D61" s="40">
        <v>804</v>
      </c>
      <c r="E61" s="2" t="s">
        <v>212</v>
      </c>
      <c r="F61" s="2" t="s">
        <v>211</v>
      </c>
      <c r="G61" s="40">
        <v>4</v>
      </c>
      <c r="H61" s="40">
        <v>804</v>
      </c>
      <c r="I61" s="40">
        <v>1</v>
      </c>
      <c r="J61" s="40">
        <v>1</v>
      </c>
      <c r="K61" s="40">
        <v>1</v>
      </c>
      <c r="L61" s="40">
        <v>6</v>
      </c>
      <c r="M61" s="40">
        <v>1</v>
      </c>
      <c r="N61" s="40" t="s">
        <v>229</v>
      </c>
      <c r="O61" s="40">
        <v>804</v>
      </c>
      <c r="P61" s="72" t="s">
        <v>228</v>
      </c>
      <c r="Q61" s="73" t="s">
        <v>227</v>
      </c>
      <c r="R61" s="71" t="s">
        <v>51</v>
      </c>
      <c r="S61" s="64" t="s">
        <v>51</v>
      </c>
      <c r="T61" s="65" t="s">
        <v>50</v>
      </c>
      <c r="U61" s="60" t="s">
        <v>214</v>
      </c>
      <c r="V61" s="60" t="s">
        <v>213</v>
      </c>
      <c r="W61" s="60" t="s">
        <v>3</v>
      </c>
      <c r="X61" s="66"/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300</v>
      </c>
      <c r="AO61" s="61">
        <v>0</v>
      </c>
      <c r="AP61" s="61">
        <v>0</v>
      </c>
      <c r="AQ61" s="61">
        <v>100</v>
      </c>
      <c r="AR61" s="61">
        <v>0</v>
      </c>
      <c r="AS61" s="61">
        <v>0</v>
      </c>
      <c r="AT61" s="61">
        <v>100</v>
      </c>
      <c r="AU61" s="61">
        <v>0</v>
      </c>
      <c r="AV61" s="61">
        <v>0</v>
      </c>
      <c r="AW61" s="41">
        <v>500</v>
      </c>
      <c r="AX61" s="41">
        <v>0</v>
      </c>
      <c r="AY61" s="41">
        <v>0</v>
      </c>
      <c r="AZ61" s="41">
        <v>3</v>
      </c>
      <c r="BA61" s="41">
        <v>0</v>
      </c>
      <c r="BB61" s="41">
        <v>1</v>
      </c>
      <c r="BC61" s="41">
        <v>1</v>
      </c>
      <c r="BD61" s="41">
        <v>3</v>
      </c>
      <c r="BE61" s="7"/>
    </row>
    <row r="62" spans="1:57" ht="86.25" hidden="1" customHeight="1" outlineLevel="1" x14ac:dyDescent="0.25">
      <c r="A62" s="1"/>
      <c r="B62" s="2" t="s">
        <v>173</v>
      </c>
      <c r="C62" s="2" t="s">
        <v>173</v>
      </c>
      <c r="D62" s="40">
        <v>804</v>
      </c>
      <c r="E62" s="2" t="s">
        <v>212</v>
      </c>
      <c r="F62" s="2" t="s">
        <v>211</v>
      </c>
      <c r="G62" s="40">
        <v>4</v>
      </c>
      <c r="H62" s="40">
        <v>804</v>
      </c>
      <c r="I62" s="40">
        <v>1</v>
      </c>
      <c r="J62" s="40">
        <v>1</v>
      </c>
      <c r="K62" s="40">
        <v>1</v>
      </c>
      <c r="L62" s="40">
        <v>6</v>
      </c>
      <c r="M62" s="40">
        <v>4</v>
      </c>
      <c r="N62" s="40" t="s">
        <v>226</v>
      </c>
      <c r="O62" s="40">
        <v>804</v>
      </c>
      <c r="P62" s="72" t="s">
        <v>225</v>
      </c>
      <c r="Q62" s="73" t="s">
        <v>224</v>
      </c>
      <c r="R62" s="71" t="s">
        <v>51</v>
      </c>
      <c r="S62" s="64" t="s">
        <v>51</v>
      </c>
      <c r="T62" s="65" t="s">
        <v>50</v>
      </c>
      <c r="U62" s="60" t="s">
        <v>219</v>
      </c>
      <c r="V62" s="60" t="s">
        <v>223</v>
      </c>
      <c r="W62" s="60" t="s">
        <v>181</v>
      </c>
      <c r="X62" s="66"/>
      <c r="Y62" s="61">
        <v>0</v>
      </c>
      <c r="Z62" s="61">
        <v>0</v>
      </c>
      <c r="AA62" s="61">
        <v>0</v>
      </c>
      <c r="AB62" s="61">
        <v>1200</v>
      </c>
      <c r="AC62" s="61">
        <v>0</v>
      </c>
      <c r="AD62" s="61">
        <v>0</v>
      </c>
      <c r="AE62" s="61">
        <v>1000</v>
      </c>
      <c r="AF62" s="61">
        <v>0</v>
      </c>
      <c r="AG62" s="61">
        <v>0</v>
      </c>
      <c r="AH62" s="61">
        <v>600</v>
      </c>
      <c r="AI62" s="61">
        <v>0</v>
      </c>
      <c r="AJ62" s="61">
        <v>0</v>
      </c>
      <c r="AK62" s="61">
        <v>700</v>
      </c>
      <c r="AL62" s="61">
        <v>0</v>
      </c>
      <c r="AM62" s="61">
        <v>0</v>
      </c>
      <c r="AN62" s="61">
        <v>1763.2</v>
      </c>
      <c r="AO62" s="61">
        <v>0</v>
      </c>
      <c r="AP62" s="61">
        <v>0</v>
      </c>
      <c r="AQ62" s="61">
        <v>1904.2</v>
      </c>
      <c r="AR62" s="61">
        <v>0</v>
      </c>
      <c r="AS62" s="61">
        <v>0</v>
      </c>
      <c r="AT62" s="61">
        <v>2056.6</v>
      </c>
      <c r="AU62" s="61">
        <v>0</v>
      </c>
      <c r="AV62" s="61">
        <v>0</v>
      </c>
      <c r="AW62" s="41">
        <v>9224</v>
      </c>
      <c r="AX62" s="41">
        <v>0</v>
      </c>
      <c r="AY62" s="41">
        <v>0</v>
      </c>
      <c r="AZ62" s="41">
        <v>7</v>
      </c>
      <c r="BA62" s="41">
        <v>0</v>
      </c>
      <c r="BB62" s="41">
        <v>1</v>
      </c>
      <c r="BC62" s="41">
        <v>2</v>
      </c>
      <c r="BD62" s="41">
        <v>7</v>
      </c>
      <c r="BE62" s="7"/>
    </row>
    <row r="63" spans="1:57" ht="200.25" hidden="1" customHeight="1" outlineLevel="1" x14ac:dyDescent="0.25">
      <c r="A63" s="1"/>
      <c r="B63" s="2" t="s">
        <v>173</v>
      </c>
      <c r="C63" s="2" t="s">
        <v>173</v>
      </c>
      <c r="D63" s="40">
        <v>804</v>
      </c>
      <c r="E63" s="2" t="s">
        <v>212</v>
      </c>
      <c r="F63" s="2" t="s">
        <v>211</v>
      </c>
      <c r="G63" s="40">
        <v>4</v>
      </c>
      <c r="H63" s="40">
        <v>804</v>
      </c>
      <c r="I63" s="40">
        <v>1</v>
      </c>
      <c r="J63" s="40">
        <v>1</v>
      </c>
      <c r="K63" s="40">
        <v>1</v>
      </c>
      <c r="L63" s="40">
        <v>6</v>
      </c>
      <c r="M63" s="40">
        <v>6</v>
      </c>
      <c r="N63" s="40" t="s">
        <v>222</v>
      </c>
      <c r="O63" s="40">
        <v>804</v>
      </c>
      <c r="P63" s="72" t="s">
        <v>221</v>
      </c>
      <c r="Q63" s="73" t="s">
        <v>220</v>
      </c>
      <c r="R63" s="71" t="s">
        <v>51</v>
      </c>
      <c r="S63" s="64" t="s">
        <v>51</v>
      </c>
      <c r="T63" s="65" t="s">
        <v>50</v>
      </c>
      <c r="U63" s="60" t="s">
        <v>219</v>
      </c>
      <c r="V63" s="60" t="s">
        <v>218</v>
      </c>
      <c r="W63" s="60" t="s">
        <v>205</v>
      </c>
      <c r="X63" s="66"/>
      <c r="Y63" s="61">
        <v>0</v>
      </c>
      <c r="Z63" s="61">
        <v>0</v>
      </c>
      <c r="AA63" s="61">
        <v>0</v>
      </c>
      <c r="AB63" s="61">
        <v>400</v>
      </c>
      <c r="AC63" s="61">
        <v>0</v>
      </c>
      <c r="AD63" s="61">
        <v>0</v>
      </c>
      <c r="AE63" s="61">
        <v>400</v>
      </c>
      <c r="AF63" s="61">
        <v>0</v>
      </c>
      <c r="AG63" s="61">
        <v>0</v>
      </c>
      <c r="AH63" s="61">
        <v>300</v>
      </c>
      <c r="AI63" s="61">
        <v>0</v>
      </c>
      <c r="AJ63" s="61">
        <v>0</v>
      </c>
      <c r="AK63" s="61">
        <v>400</v>
      </c>
      <c r="AL63" s="61">
        <v>0</v>
      </c>
      <c r="AM63" s="61">
        <v>0</v>
      </c>
      <c r="AN63" s="61">
        <v>400</v>
      </c>
      <c r="AO63" s="61">
        <v>0</v>
      </c>
      <c r="AP63" s="61">
        <v>0</v>
      </c>
      <c r="AQ63" s="61">
        <v>400</v>
      </c>
      <c r="AR63" s="61">
        <v>0</v>
      </c>
      <c r="AS63" s="61">
        <v>0</v>
      </c>
      <c r="AT63" s="61">
        <v>400</v>
      </c>
      <c r="AU63" s="61">
        <v>0</v>
      </c>
      <c r="AV63" s="61">
        <v>0</v>
      </c>
      <c r="AW63" s="41">
        <v>2700</v>
      </c>
      <c r="AX63" s="41">
        <v>0</v>
      </c>
      <c r="AY63" s="41">
        <v>0</v>
      </c>
      <c r="AZ63" s="41">
        <v>7</v>
      </c>
      <c r="BA63" s="41">
        <v>0</v>
      </c>
      <c r="BB63" s="41">
        <v>1</v>
      </c>
      <c r="BC63" s="41">
        <v>3</v>
      </c>
      <c r="BD63" s="41">
        <v>7</v>
      </c>
      <c r="BE63" s="7"/>
    </row>
    <row r="64" spans="1:57" ht="143.25" hidden="1" customHeight="1" outlineLevel="1" x14ac:dyDescent="0.25">
      <c r="A64" s="1"/>
      <c r="B64" s="2" t="s">
        <v>173</v>
      </c>
      <c r="C64" s="2" t="s">
        <v>173</v>
      </c>
      <c r="D64" s="40">
        <v>804</v>
      </c>
      <c r="E64" s="2" t="s">
        <v>212</v>
      </c>
      <c r="F64" s="2" t="s">
        <v>211</v>
      </c>
      <c r="G64" s="40">
        <v>4</v>
      </c>
      <c r="H64" s="40">
        <v>804</v>
      </c>
      <c r="I64" s="40">
        <v>1</v>
      </c>
      <c r="J64" s="40">
        <v>1</v>
      </c>
      <c r="K64" s="40">
        <v>1</v>
      </c>
      <c r="L64" s="40">
        <v>6</v>
      </c>
      <c r="M64" s="40">
        <v>7</v>
      </c>
      <c r="N64" s="40" t="s">
        <v>217</v>
      </c>
      <c r="O64" s="40">
        <v>804</v>
      </c>
      <c r="P64" s="72" t="s">
        <v>216</v>
      </c>
      <c r="Q64" s="73" t="s">
        <v>215</v>
      </c>
      <c r="R64" s="71" t="s">
        <v>51</v>
      </c>
      <c r="S64" s="64" t="s">
        <v>51</v>
      </c>
      <c r="T64" s="65" t="s">
        <v>50</v>
      </c>
      <c r="U64" s="60" t="s">
        <v>214</v>
      </c>
      <c r="V64" s="60" t="s">
        <v>213</v>
      </c>
      <c r="W64" s="60" t="s">
        <v>3</v>
      </c>
      <c r="X64" s="66"/>
      <c r="Y64" s="61">
        <v>0</v>
      </c>
      <c r="Z64" s="61">
        <v>0</v>
      </c>
      <c r="AA64" s="61">
        <v>0</v>
      </c>
      <c r="AB64" s="61">
        <v>5000</v>
      </c>
      <c r="AC64" s="61">
        <v>0</v>
      </c>
      <c r="AD64" s="61">
        <v>0</v>
      </c>
      <c r="AE64" s="61">
        <v>5000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3513</v>
      </c>
      <c r="AL64" s="61">
        <v>0</v>
      </c>
      <c r="AM64" s="61">
        <v>0</v>
      </c>
      <c r="AN64" s="61">
        <v>5000</v>
      </c>
      <c r="AO64" s="61">
        <v>0</v>
      </c>
      <c r="AP64" s="61">
        <v>0</v>
      </c>
      <c r="AQ64" s="61">
        <v>5000</v>
      </c>
      <c r="AR64" s="61">
        <v>0</v>
      </c>
      <c r="AS64" s="61">
        <v>0</v>
      </c>
      <c r="AT64" s="61">
        <v>5000</v>
      </c>
      <c r="AU64" s="61">
        <v>0</v>
      </c>
      <c r="AV64" s="61">
        <v>0</v>
      </c>
      <c r="AW64" s="41">
        <v>28513</v>
      </c>
      <c r="AX64" s="41">
        <v>0</v>
      </c>
      <c r="AY64" s="41">
        <v>0</v>
      </c>
      <c r="AZ64" s="41">
        <v>7</v>
      </c>
      <c r="BA64" s="41">
        <v>0</v>
      </c>
      <c r="BB64" s="41">
        <v>1</v>
      </c>
      <c r="BC64" s="41">
        <v>4</v>
      </c>
      <c r="BD64" s="41">
        <v>7</v>
      </c>
      <c r="BE64" s="7"/>
    </row>
    <row r="65" spans="1:59" ht="100.5" hidden="1" customHeight="1" outlineLevel="1" x14ac:dyDescent="0.25">
      <c r="A65" s="1"/>
      <c r="B65" s="2" t="s">
        <v>173</v>
      </c>
      <c r="C65" s="2" t="s">
        <v>173</v>
      </c>
      <c r="D65" s="40">
        <v>804</v>
      </c>
      <c r="E65" s="2" t="s">
        <v>212</v>
      </c>
      <c r="F65" s="2" t="s">
        <v>211</v>
      </c>
      <c r="G65" s="40">
        <v>4</v>
      </c>
      <c r="H65" s="40">
        <v>804</v>
      </c>
      <c r="I65" s="40">
        <v>1</v>
      </c>
      <c r="J65" s="40">
        <v>1</v>
      </c>
      <c r="K65" s="40">
        <v>1</v>
      </c>
      <c r="L65" s="40">
        <v>6</v>
      </c>
      <c r="M65" s="40">
        <v>9</v>
      </c>
      <c r="N65" s="40" t="s">
        <v>210</v>
      </c>
      <c r="O65" s="40">
        <v>804</v>
      </c>
      <c r="P65" s="71" t="s">
        <v>209</v>
      </c>
      <c r="Q65" s="74" t="s">
        <v>208</v>
      </c>
      <c r="R65" s="72" t="s">
        <v>51</v>
      </c>
      <c r="S65" s="64" t="s">
        <v>51</v>
      </c>
      <c r="T65" s="65" t="s">
        <v>50</v>
      </c>
      <c r="U65" s="60" t="s">
        <v>207</v>
      </c>
      <c r="V65" s="60" t="s">
        <v>206</v>
      </c>
      <c r="W65" s="60" t="s">
        <v>205</v>
      </c>
      <c r="X65" s="66"/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328.1</v>
      </c>
      <c r="AI65" s="61">
        <v>0</v>
      </c>
      <c r="AJ65" s="61">
        <v>0</v>
      </c>
      <c r="AK65" s="61">
        <v>50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41">
        <v>378.1</v>
      </c>
      <c r="AX65" s="41">
        <v>0</v>
      </c>
      <c r="AY65" s="41">
        <v>0</v>
      </c>
      <c r="AZ65" s="41">
        <v>2</v>
      </c>
      <c r="BA65" s="41">
        <v>0</v>
      </c>
      <c r="BB65" s="41">
        <v>1</v>
      </c>
      <c r="BC65" s="41">
        <v>5</v>
      </c>
      <c r="BD65" s="41">
        <v>2</v>
      </c>
      <c r="BE65" s="7"/>
    </row>
    <row r="66" spans="1:59" ht="43.5" hidden="1" customHeight="1" outlineLevel="1" x14ac:dyDescent="0.25">
      <c r="A66" s="1"/>
      <c r="B66" s="2" t="s">
        <v>180</v>
      </c>
      <c r="C66" s="2" t="s">
        <v>173</v>
      </c>
      <c r="D66" s="40">
        <v>804</v>
      </c>
      <c r="E66" s="2"/>
      <c r="F66" s="2" t="s">
        <v>179</v>
      </c>
      <c r="G66" s="40">
        <v>5</v>
      </c>
      <c r="H66" s="3">
        <v>804</v>
      </c>
      <c r="I66" s="84"/>
      <c r="J66" s="84"/>
      <c r="K66" s="5">
        <v>2</v>
      </c>
      <c r="L66" s="40">
        <v>5</v>
      </c>
      <c r="M66" s="40">
        <v>0</v>
      </c>
      <c r="N66" s="40" t="s">
        <v>178</v>
      </c>
      <c r="O66" s="3">
        <v>804</v>
      </c>
      <c r="P66" s="96" t="s">
        <v>109</v>
      </c>
      <c r="Q66" s="97" t="s">
        <v>204</v>
      </c>
      <c r="R66" s="68" t="s">
        <v>15</v>
      </c>
      <c r="S66" s="58" t="s">
        <v>51</v>
      </c>
      <c r="T66" s="59" t="s">
        <v>2</v>
      </c>
      <c r="U66" s="52" t="s">
        <v>2</v>
      </c>
      <c r="V66" s="52" t="s">
        <v>2</v>
      </c>
      <c r="W66" s="60" t="s">
        <v>2</v>
      </c>
      <c r="X66" s="58"/>
      <c r="Y66" s="61">
        <v>0</v>
      </c>
      <c r="Z66" s="62">
        <v>0</v>
      </c>
      <c r="AA66" s="63">
        <v>0</v>
      </c>
      <c r="AB66" s="61">
        <v>3168.4</v>
      </c>
      <c r="AC66" s="62">
        <v>0</v>
      </c>
      <c r="AD66" s="63">
        <v>3168.4</v>
      </c>
      <c r="AE66" s="61">
        <v>2659.5</v>
      </c>
      <c r="AF66" s="62">
        <v>0</v>
      </c>
      <c r="AG66" s="63">
        <v>2659.5</v>
      </c>
      <c r="AH66" s="61">
        <v>3175</v>
      </c>
      <c r="AI66" s="62">
        <v>0</v>
      </c>
      <c r="AJ66" s="63">
        <v>3175</v>
      </c>
      <c r="AK66" s="61">
        <v>2870</v>
      </c>
      <c r="AL66" s="62">
        <v>0</v>
      </c>
      <c r="AM66" s="63">
        <v>2870</v>
      </c>
      <c r="AN66" s="61">
        <v>8085</v>
      </c>
      <c r="AO66" s="62">
        <v>0</v>
      </c>
      <c r="AP66" s="63">
        <v>8085</v>
      </c>
      <c r="AQ66" s="61">
        <v>8155</v>
      </c>
      <c r="AR66" s="62">
        <v>0</v>
      </c>
      <c r="AS66" s="63">
        <v>8155</v>
      </c>
      <c r="AT66" s="61">
        <v>8225</v>
      </c>
      <c r="AU66" s="62">
        <v>0</v>
      </c>
      <c r="AV66" s="61">
        <v>8225</v>
      </c>
      <c r="AW66" s="41">
        <v>36337.9</v>
      </c>
      <c r="AX66" s="41">
        <v>0</v>
      </c>
      <c r="AY66" s="41">
        <v>36337.9</v>
      </c>
      <c r="AZ66" s="41">
        <v>0</v>
      </c>
      <c r="BA66" s="23">
        <v>0</v>
      </c>
      <c r="BB66" s="85"/>
      <c r="BC66" s="85"/>
      <c r="BD66" s="22">
        <v>21</v>
      </c>
      <c r="BE66" s="7"/>
    </row>
    <row r="67" spans="1:59" ht="43.5" hidden="1" customHeight="1" outlineLevel="1" x14ac:dyDescent="0.25">
      <c r="A67" s="1"/>
      <c r="B67" s="2" t="s">
        <v>173</v>
      </c>
      <c r="C67" s="2" t="s">
        <v>173</v>
      </c>
      <c r="D67" s="40">
        <v>804</v>
      </c>
      <c r="E67" s="2" t="s">
        <v>180</v>
      </c>
      <c r="F67" s="2" t="s">
        <v>179</v>
      </c>
      <c r="G67" s="40">
        <v>5</v>
      </c>
      <c r="H67" s="40">
        <v>804</v>
      </c>
      <c r="I67" s="40"/>
      <c r="J67" s="40"/>
      <c r="K67" s="40"/>
      <c r="L67" s="40">
        <v>4</v>
      </c>
      <c r="M67" s="40"/>
      <c r="N67" s="40" t="s">
        <v>203</v>
      </c>
      <c r="O67" s="3">
        <v>804</v>
      </c>
      <c r="P67" s="96"/>
      <c r="Q67" s="97"/>
      <c r="R67" s="57" t="s">
        <v>51</v>
      </c>
      <c r="S67" s="64" t="s">
        <v>51</v>
      </c>
      <c r="T67" s="65" t="s">
        <v>50</v>
      </c>
      <c r="U67" s="60" t="s">
        <v>2</v>
      </c>
      <c r="V67" s="60" t="s">
        <v>2</v>
      </c>
      <c r="W67" s="60" t="s">
        <v>2</v>
      </c>
      <c r="X67" s="66"/>
      <c r="Y67" s="61">
        <v>0</v>
      </c>
      <c r="Z67" s="61">
        <v>0</v>
      </c>
      <c r="AA67" s="61">
        <v>0</v>
      </c>
      <c r="AB67" s="61">
        <v>3168.4</v>
      </c>
      <c r="AC67" s="61">
        <v>0</v>
      </c>
      <c r="AD67" s="61">
        <v>3168.4</v>
      </c>
      <c r="AE67" s="61">
        <v>2659.5</v>
      </c>
      <c r="AF67" s="61">
        <v>0</v>
      </c>
      <c r="AG67" s="61">
        <v>2659.5</v>
      </c>
      <c r="AH67" s="61">
        <v>3175</v>
      </c>
      <c r="AI67" s="61">
        <v>0</v>
      </c>
      <c r="AJ67" s="61">
        <v>3175</v>
      </c>
      <c r="AK67" s="61">
        <v>2870</v>
      </c>
      <c r="AL67" s="61">
        <v>0</v>
      </c>
      <c r="AM67" s="61">
        <v>2870</v>
      </c>
      <c r="AN67" s="61">
        <v>8085</v>
      </c>
      <c r="AO67" s="61">
        <v>0</v>
      </c>
      <c r="AP67" s="61">
        <v>8085</v>
      </c>
      <c r="AQ67" s="61">
        <v>8155</v>
      </c>
      <c r="AR67" s="61">
        <v>0</v>
      </c>
      <c r="AS67" s="61">
        <v>8155</v>
      </c>
      <c r="AT67" s="61">
        <v>8225</v>
      </c>
      <c r="AU67" s="61">
        <v>0</v>
      </c>
      <c r="AV67" s="61">
        <v>8225</v>
      </c>
      <c r="AW67" s="41">
        <v>36337.9</v>
      </c>
      <c r="AX67" s="41">
        <v>0</v>
      </c>
      <c r="AY67" s="41">
        <v>36337.9</v>
      </c>
      <c r="AZ67" s="41">
        <v>1</v>
      </c>
      <c r="BA67" s="41">
        <v>0</v>
      </c>
      <c r="BB67" s="41">
        <v>1</v>
      </c>
      <c r="BC67" s="41">
        <v>1</v>
      </c>
      <c r="BD67" s="41"/>
      <c r="BE67" s="7"/>
    </row>
    <row r="68" spans="1:59" ht="72" hidden="1" customHeight="1" outlineLevel="1" x14ac:dyDescent="0.25">
      <c r="A68" s="1"/>
      <c r="B68" s="2" t="s">
        <v>173</v>
      </c>
      <c r="C68" s="2" t="s">
        <v>173</v>
      </c>
      <c r="D68" s="40">
        <v>804</v>
      </c>
      <c r="E68" s="2" t="s">
        <v>180</v>
      </c>
      <c r="F68" s="2" t="s">
        <v>179</v>
      </c>
      <c r="G68" s="40">
        <v>5</v>
      </c>
      <c r="H68" s="40">
        <v>804</v>
      </c>
      <c r="I68" s="40">
        <v>1</v>
      </c>
      <c r="J68" s="40">
        <v>2</v>
      </c>
      <c r="K68" s="40">
        <v>4</v>
      </c>
      <c r="L68" s="40">
        <v>5</v>
      </c>
      <c r="M68" s="40"/>
      <c r="N68" s="40" t="s">
        <v>203</v>
      </c>
      <c r="O68" s="40">
        <v>804</v>
      </c>
      <c r="P68" s="69" t="s">
        <v>202</v>
      </c>
      <c r="Q68" s="70" t="s">
        <v>201</v>
      </c>
      <c r="R68" s="71" t="s">
        <v>51</v>
      </c>
      <c r="S68" s="64" t="s">
        <v>51</v>
      </c>
      <c r="T68" s="65" t="s">
        <v>50</v>
      </c>
      <c r="U68" s="60" t="s">
        <v>42</v>
      </c>
      <c r="V68" s="60" t="s">
        <v>200</v>
      </c>
      <c r="W68" s="60" t="s">
        <v>40</v>
      </c>
      <c r="X68" s="66"/>
      <c r="Y68" s="61">
        <v>0</v>
      </c>
      <c r="Z68" s="61">
        <v>0</v>
      </c>
      <c r="AA68" s="61">
        <v>0</v>
      </c>
      <c r="AB68" s="61">
        <v>1160</v>
      </c>
      <c r="AC68" s="61">
        <v>0</v>
      </c>
      <c r="AD68" s="61">
        <v>0</v>
      </c>
      <c r="AE68" s="61">
        <v>1034.5</v>
      </c>
      <c r="AF68" s="61">
        <v>0</v>
      </c>
      <c r="AG68" s="61">
        <v>0</v>
      </c>
      <c r="AH68" s="61">
        <v>1000</v>
      </c>
      <c r="AI68" s="61">
        <v>0</v>
      </c>
      <c r="AJ68" s="61">
        <v>0</v>
      </c>
      <c r="AK68" s="61">
        <v>890</v>
      </c>
      <c r="AL68" s="61">
        <v>0</v>
      </c>
      <c r="AM68" s="61">
        <v>0</v>
      </c>
      <c r="AN68" s="61">
        <v>1640</v>
      </c>
      <c r="AO68" s="61">
        <v>0</v>
      </c>
      <c r="AP68" s="61">
        <v>0</v>
      </c>
      <c r="AQ68" s="61">
        <v>1710</v>
      </c>
      <c r="AR68" s="61">
        <v>0</v>
      </c>
      <c r="AS68" s="61">
        <v>0</v>
      </c>
      <c r="AT68" s="61">
        <v>1780</v>
      </c>
      <c r="AU68" s="61">
        <v>0</v>
      </c>
      <c r="AV68" s="61">
        <v>0</v>
      </c>
      <c r="AW68" s="41">
        <v>9214.5</v>
      </c>
      <c r="AX68" s="41">
        <v>0</v>
      </c>
      <c r="AY68" s="41">
        <v>0</v>
      </c>
      <c r="AZ68" s="41">
        <v>7</v>
      </c>
      <c r="BA68" s="41">
        <v>0</v>
      </c>
      <c r="BB68" s="41">
        <v>1</v>
      </c>
      <c r="BC68" s="41">
        <v>1</v>
      </c>
      <c r="BD68" s="41"/>
      <c r="BE68" s="7"/>
    </row>
    <row r="69" spans="1:59" ht="157.5" hidden="1" customHeight="1" outlineLevel="1" x14ac:dyDescent="0.25">
      <c r="A69" s="1"/>
      <c r="B69" s="2" t="s">
        <v>173</v>
      </c>
      <c r="C69" s="2" t="s">
        <v>173</v>
      </c>
      <c r="D69" s="40">
        <v>804</v>
      </c>
      <c r="E69" s="2" t="s">
        <v>180</v>
      </c>
      <c r="F69" s="2" t="s">
        <v>179</v>
      </c>
      <c r="G69" s="40">
        <v>5</v>
      </c>
      <c r="H69" s="40">
        <v>804</v>
      </c>
      <c r="I69" s="40">
        <v>1</v>
      </c>
      <c r="J69" s="40">
        <v>2</v>
      </c>
      <c r="K69" s="40">
        <v>4</v>
      </c>
      <c r="L69" s="40">
        <v>6</v>
      </c>
      <c r="M69" s="40">
        <v>1</v>
      </c>
      <c r="N69" s="40" t="s">
        <v>199</v>
      </c>
      <c r="O69" s="40">
        <v>804</v>
      </c>
      <c r="P69" s="72" t="s">
        <v>198</v>
      </c>
      <c r="Q69" s="73" t="s">
        <v>197</v>
      </c>
      <c r="R69" s="71" t="s">
        <v>51</v>
      </c>
      <c r="S69" s="64" t="s">
        <v>51</v>
      </c>
      <c r="T69" s="65" t="s">
        <v>50</v>
      </c>
      <c r="U69" s="60" t="s">
        <v>193</v>
      </c>
      <c r="V69" s="60" t="s">
        <v>192</v>
      </c>
      <c r="W69" s="60" t="s">
        <v>181</v>
      </c>
      <c r="X69" s="66"/>
      <c r="Y69" s="61">
        <v>0</v>
      </c>
      <c r="Z69" s="61">
        <v>0</v>
      </c>
      <c r="AA69" s="61">
        <v>0</v>
      </c>
      <c r="AB69" s="61">
        <v>272.7</v>
      </c>
      <c r="AC69" s="61">
        <v>0</v>
      </c>
      <c r="AD69" s="61">
        <v>0</v>
      </c>
      <c r="AE69" s="61">
        <v>297.5</v>
      </c>
      <c r="AF69" s="61">
        <v>0</v>
      </c>
      <c r="AG69" s="61">
        <v>0</v>
      </c>
      <c r="AH69" s="61">
        <v>325.60000000000002</v>
      </c>
      <c r="AI69" s="61">
        <v>0</v>
      </c>
      <c r="AJ69" s="61">
        <v>0</v>
      </c>
      <c r="AK69" s="61">
        <v>340</v>
      </c>
      <c r="AL69" s="61">
        <v>0</v>
      </c>
      <c r="AM69" s="61">
        <v>0</v>
      </c>
      <c r="AN69" s="61">
        <v>360</v>
      </c>
      <c r="AO69" s="61">
        <v>0</v>
      </c>
      <c r="AP69" s="61">
        <v>0</v>
      </c>
      <c r="AQ69" s="61">
        <v>380</v>
      </c>
      <c r="AR69" s="61">
        <v>0</v>
      </c>
      <c r="AS69" s="61">
        <v>0</v>
      </c>
      <c r="AT69" s="61">
        <v>400</v>
      </c>
      <c r="AU69" s="61">
        <v>0</v>
      </c>
      <c r="AV69" s="61">
        <v>0</v>
      </c>
      <c r="AW69" s="41">
        <v>2375.8000000000002</v>
      </c>
      <c r="AX69" s="41">
        <v>0</v>
      </c>
      <c r="AY69" s="41">
        <v>0</v>
      </c>
      <c r="AZ69" s="41">
        <v>7</v>
      </c>
      <c r="BA69" s="41">
        <v>0</v>
      </c>
      <c r="BB69" s="41">
        <v>1</v>
      </c>
      <c r="BC69" s="41">
        <v>1</v>
      </c>
      <c r="BD69" s="41">
        <v>7</v>
      </c>
      <c r="BE69" s="7"/>
    </row>
    <row r="70" spans="1:59" ht="57.75" hidden="1" customHeight="1" outlineLevel="1" x14ac:dyDescent="0.25">
      <c r="A70" s="1"/>
      <c r="B70" s="2" t="s">
        <v>173</v>
      </c>
      <c r="C70" s="2" t="s">
        <v>173</v>
      </c>
      <c r="D70" s="40">
        <v>804</v>
      </c>
      <c r="E70" s="2" t="s">
        <v>180</v>
      </c>
      <c r="F70" s="2" t="s">
        <v>179</v>
      </c>
      <c r="G70" s="40">
        <v>5</v>
      </c>
      <c r="H70" s="40">
        <v>804</v>
      </c>
      <c r="I70" s="40">
        <v>1</v>
      </c>
      <c r="J70" s="40">
        <v>2</v>
      </c>
      <c r="K70" s="40">
        <v>4</v>
      </c>
      <c r="L70" s="40">
        <v>6</v>
      </c>
      <c r="M70" s="40">
        <v>2</v>
      </c>
      <c r="N70" s="40" t="s">
        <v>196</v>
      </c>
      <c r="O70" s="40">
        <v>804</v>
      </c>
      <c r="P70" s="72" t="s">
        <v>195</v>
      </c>
      <c r="Q70" s="73" t="s">
        <v>194</v>
      </c>
      <c r="R70" s="71" t="s">
        <v>51</v>
      </c>
      <c r="S70" s="64" t="s">
        <v>51</v>
      </c>
      <c r="T70" s="65" t="s">
        <v>50</v>
      </c>
      <c r="U70" s="60" t="s">
        <v>193</v>
      </c>
      <c r="V70" s="60" t="s">
        <v>192</v>
      </c>
      <c r="W70" s="60" t="s">
        <v>181</v>
      </c>
      <c r="X70" s="66"/>
      <c r="Y70" s="61">
        <v>0</v>
      </c>
      <c r="Z70" s="61">
        <v>0</v>
      </c>
      <c r="AA70" s="61">
        <v>0</v>
      </c>
      <c r="AB70" s="61">
        <v>887.3</v>
      </c>
      <c r="AC70" s="61">
        <v>0</v>
      </c>
      <c r="AD70" s="61">
        <v>0</v>
      </c>
      <c r="AE70" s="61">
        <v>737</v>
      </c>
      <c r="AF70" s="61">
        <v>0</v>
      </c>
      <c r="AG70" s="61">
        <v>0</v>
      </c>
      <c r="AH70" s="61">
        <v>674.4</v>
      </c>
      <c r="AI70" s="61">
        <v>0</v>
      </c>
      <c r="AJ70" s="61">
        <v>0</v>
      </c>
      <c r="AK70" s="61">
        <v>550</v>
      </c>
      <c r="AL70" s="61">
        <v>0</v>
      </c>
      <c r="AM70" s="61">
        <v>0</v>
      </c>
      <c r="AN70" s="61">
        <v>1280</v>
      </c>
      <c r="AO70" s="61">
        <v>0</v>
      </c>
      <c r="AP70" s="61">
        <v>0</v>
      </c>
      <c r="AQ70" s="61">
        <v>1330</v>
      </c>
      <c r="AR70" s="61">
        <v>0</v>
      </c>
      <c r="AS70" s="61">
        <v>0</v>
      </c>
      <c r="AT70" s="61">
        <v>1380</v>
      </c>
      <c r="AU70" s="61">
        <v>0</v>
      </c>
      <c r="AV70" s="61">
        <v>0</v>
      </c>
      <c r="AW70" s="41">
        <v>6838.7</v>
      </c>
      <c r="AX70" s="41">
        <v>0</v>
      </c>
      <c r="AY70" s="41">
        <v>0</v>
      </c>
      <c r="AZ70" s="41">
        <v>7</v>
      </c>
      <c r="BA70" s="41">
        <v>0</v>
      </c>
      <c r="BB70" s="41">
        <v>1</v>
      </c>
      <c r="BC70" s="41">
        <v>2</v>
      </c>
      <c r="BD70" s="41">
        <v>7</v>
      </c>
      <c r="BE70" s="7"/>
    </row>
    <row r="71" spans="1:59" ht="57.75" hidden="1" customHeight="1" outlineLevel="1" x14ac:dyDescent="0.25">
      <c r="A71" s="1"/>
      <c r="B71" s="2" t="s">
        <v>173</v>
      </c>
      <c r="C71" s="2" t="s">
        <v>173</v>
      </c>
      <c r="D71" s="40">
        <v>804</v>
      </c>
      <c r="E71" s="2" t="s">
        <v>180</v>
      </c>
      <c r="F71" s="2" t="s">
        <v>179</v>
      </c>
      <c r="G71" s="40">
        <v>5</v>
      </c>
      <c r="H71" s="40">
        <v>804</v>
      </c>
      <c r="I71" s="40">
        <v>1</v>
      </c>
      <c r="J71" s="40">
        <v>3</v>
      </c>
      <c r="K71" s="40">
        <v>1</v>
      </c>
      <c r="L71" s="40">
        <v>5</v>
      </c>
      <c r="M71" s="40"/>
      <c r="N71" s="40" t="s">
        <v>191</v>
      </c>
      <c r="O71" s="40">
        <v>804</v>
      </c>
      <c r="P71" s="72" t="s">
        <v>190</v>
      </c>
      <c r="Q71" s="73" t="s">
        <v>189</v>
      </c>
      <c r="R71" s="71" t="s">
        <v>51</v>
      </c>
      <c r="S71" s="64" t="s">
        <v>51</v>
      </c>
      <c r="T71" s="65" t="s">
        <v>50</v>
      </c>
      <c r="U71" s="60" t="s">
        <v>188</v>
      </c>
      <c r="V71" s="60" t="s">
        <v>187</v>
      </c>
      <c r="W71" s="60" t="s">
        <v>40</v>
      </c>
      <c r="X71" s="66"/>
      <c r="Y71" s="61">
        <v>0</v>
      </c>
      <c r="Z71" s="61">
        <v>0</v>
      </c>
      <c r="AA71" s="61">
        <v>0</v>
      </c>
      <c r="AB71" s="61">
        <v>1208.4000000000001</v>
      </c>
      <c r="AC71" s="61">
        <v>0</v>
      </c>
      <c r="AD71" s="61">
        <v>0</v>
      </c>
      <c r="AE71" s="61">
        <v>675</v>
      </c>
      <c r="AF71" s="61">
        <v>0</v>
      </c>
      <c r="AG71" s="61">
        <v>0</v>
      </c>
      <c r="AH71" s="61">
        <v>675</v>
      </c>
      <c r="AI71" s="61">
        <v>0</v>
      </c>
      <c r="AJ71" s="61">
        <v>0</v>
      </c>
      <c r="AK71" s="61">
        <v>1130</v>
      </c>
      <c r="AL71" s="61">
        <v>0</v>
      </c>
      <c r="AM71" s="61">
        <v>0</v>
      </c>
      <c r="AN71" s="61">
        <v>1445</v>
      </c>
      <c r="AO71" s="61">
        <v>0</v>
      </c>
      <c r="AP71" s="61">
        <v>0</v>
      </c>
      <c r="AQ71" s="61">
        <v>1445</v>
      </c>
      <c r="AR71" s="61">
        <v>0</v>
      </c>
      <c r="AS71" s="61">
        <v>0</v>
      </c>
      <c r="AT71" s="61">
        <v>1445</v>
      </c>
      <c r="AU71" s="61">
        <v>0</v>
      </c>
      <c r="AV71" s="61">
        <v>0</v>
      </c>
      <c r="AW71" s="41">
        <v>8023.4</v>
      </c>
      <c r="AX71" s="41">
        <v>0</v>
      </c>
      <c r="AY71" s="41">
        <v>0</v>
      </c>
      <c r="AZ71" s="41">
        <v>7</v>
      </c>
      <c r="BA71" s="41">
        <v>0</v>
      </c>
      <c r="BB71" s="41">
        <v>1</v>
      </c>
      <c r="BC71" s="41">
        <v>1</v>
      </c>
      <c r="BD71" s="41"/>
      <c r="BE71" s="7"/>
    </row>
    <row r="72" spans="1:59" ht="57.75" hidden="1" customHeight="1" outlineLevel="1" x14ac:dyDescent="0.25">
      <c r="A72" s="1"/>
      <c r="B72" s="2" t="s">
        <v>173</v>
      </c>
      <c r="C72" s="2" t="s">
        <v>173</v>
      </c>
      <c r="D72" s="40">
        <v>804</v>
      </c>
      <c r="E72" s="2" t="s">
        <v>180</v>
      </c>
      <c r="F72" s="2" t="s">
        <v>179</v>
      </c>
      <c r="G72" s="40">
        <v>5</v>
      </c>
      <c r="H72" s="40">
        <v>804</v>
      </c>
      <c r="I72" s="40">
        <v>1</v>
      </c>
      <c r="J72" s="40">
        <v>3</v>
      </c>
      <c r="K72" s="40">
        <v>1</v>
      </c>
      <c r="L72" s="40">
        <v>6</v>
      </c>
      <c r="M72" s="40">
        <v>1</v>
      </c>
      <c r="N72" s="40" t="s">
        <v>186</v>
      </c>
      <c r="O72" s="40">
        <v>804</v>
      </c>
      <c r="P72" s="72" t="s">
        <v>185</v>
      </c>
      <c r="Q72" s="73" t="s">
        <v>184</v>
      </c>
      <c r="R72" s="71" t="s">
        <v>51</v>
      </c>
      <c r="S72" s="64" t="s">
        <v>51</v>
      </c>
      <c r="T72" s="65" t="s">
        <v>50</v>
      </c>
      <c r="U72" s="60" t="s">
        <v>183</v>
      </c>
      <c r="V72" s="60" t="s">
        <v>182</v>
      </c>
      <c r="W72" s="60" t="s">
        <v>181</v>
      </c>
      <c r="X72" s="66"/>
      <c r="Y72" s="61">
        <v>0</v>
      </c>
      <c r="Z72" s="61">
        <v>0</v>
      </c>
      <c r="AA72" s="61">
        <v>0</v>
      </c>
      <c r="AB72" s="61">
        <v>1208.4000000000001</v>
      </c>
      <c r="AC72" s="61">
        <v>0</v>
      </c>
      <c r="AD72" s="61">
        <v>0</v>
      </c>
      <c r="AE72" s="61">
        <v>675</v>
      </c>
      <c r="AF72" s="61">
        <v>0</v>
      </c>
      <c r="AG72" s="61">
        <v>0</v>
      </c>
      <c r="AH72" s="61">
        <v>675</v>
      </c>
      <c r="AI72" s="61">
        <v>0</v>
      </c>
      <c r="AJ72" s="61">
        <v>0</v>
      </c>
      <c r="AK72" s="61">
        <v>1130</v>
      </c>
      <c r="AL72" s="61">
        <v>0</v>
      </c>
      <c r="AM72" s="61">
        <v>0</v>
      </c>
      <c r="AN72" s="61">
        <v>1445</v>
      </c>
      <c r="AO72" s="61">
        <v>0</v>
      </c>
      <c r="AP72" s="61">
        <v>0</v>
      </c>
      <c r="AQ72" s="61">
        <v>1445</v>
      </c>
      <c r="AR72" s="61">
        <v>0</v>
      </c>
      <c r="AS72" s="61">
        <v>0</v>
      </c>
      <c r="AT72" s="61">
        <v>1445</v>
      </c>
      <c r="AU72" s="61">
        <v>0</v>
      </c>
      <c r="AV72" s="61">
        <v>0</v>
      </c>
      <c r="AW72" s="41">
        <v>8023.4</v>
      </c>
      <c r="AX72" s="41">
        <v>0</v>
      </c>
      <c r="AY72" s="41">
        <v>0</v>
      </c>
      <c r="AZ72" s="41">
        <v>7</v>
      </c>
      <c r="BA72" s="41">
        <v>0</v>
      </c>
      <c r="BB72" s="41">
        <v>1</v>
      </c>
      <c r="BC72" s="41">
        <v>1</v>
      </c>
      <c r="BD72" s="41">
        <v>7</v>
      </c>
      <c r="BE72" s="7"/>
    </row>
    <row r="73" spans="1:59" ht="57.75" hidden="1" customHeight="1" outlineLevel="1" x14ac:dyDescent="0.25">
      <c r="A73" s="1"/>
      <c r="B73" s="2" t="s">
        <v>173</v>
      </c>
      <c r="C73" s="2" t="s">
        <v>173</v>
      </c>
      <c r="D73" s="40">
        <v>804</v>
      </c>
      <c r="E73" s="2" t="s">
        <v>180</v>
      </c>
      <c r="F73" s="2" t="s">
        <v>179</v>
      </c>
      <c r="G73" s="40">
        <v>5</v>
      </c>
      <c r="H73" s="40">
        <v>804</v>
      </c>
      <c r="I73" s="40">
        <v>1</v>
      </c>
      <c r="J73" s="40">
        <v>4</v>
      </c>
      <c r="K73" s="40">
        <v>2</v>
      </c>
      <c r="L73" s="40">
        <v>5</v>
      </c>
      <c r="M73" s="40"/>
      <c r="N73" s="40" t="s">
        <v>178</v>
      </c>
      <c r="O73" s="40">
        <v>804</v>
      </c>
      <c r="P73" s="72" t="s">
        <v>177</v>
      </c>
      <c r="Q73" s="73" t="s">
        <v>176</v>
      </c>
      <c r="R73" s="71" t="s">
        <v>51</v>
      </c>
      <c r="S73" s="64" t="s">
        <v>51</v>
      </c>
      <c r="T73" s="65" t="s">
        <v>50</v>
      </c>
      <c r="U73" s="60" t="s">
        <v>42</v>
      </c>
      <c r="V73" s="60" t="s">
        <v>175</v>
      </c>
      <c r="W73" s="60" t="s">
        <v>174</v>
      </c>
      <c r="X73" s="66"/>
      <c r="Y73" s="61">
        <v>0</v>
      </c>
      <c r="Z73" s="61">
        <v>0</v>
      </c>
      <c r="AA73" s="61">
        <v>0</v>
      </c>
      <c r="AB73" s="61">
        <v>800</v>
      </c>
      <c r="AC73" s="61">
        <v>0</v>
      </c>
      <c r="AD73" s="61">
        <v>0</v>
      </c>
      <c r="AE73" s="61">
        <v>950</v>
      </c>
      <c r="AF73" s="61">
        <v>0</v>
      </c>
      <c r="AG73" s="61">
        <v>0</v>
      </c>
      <c r="AH73" s="61">
        <v>1500</v>
      </c>
      <c r="AI73" s="61">
        <v>0</v>
      </c>
      <c r="AJ73" s="61">
        <v>0</v>
      </c>
      <c r="AK73" s="61">
        <v>850</v>
      </c>
      <c r="AL73" s="61">
        <v>0</v>
      </c>
      <c r="AM73" s="61">
        <v>0</v>
      </c>
      <c r="AN73" s="61">
        <v>5000</v>
      </c>
      <c r="AO73" s="61">
        <v>0</v>
      </c>
      <c r="AP73" s="61">
        <v>0</v>
      </c>
      <c r="AQ73" s="61">
        <v>5000</v>
      </c>
      <c r="AR73" s="61">
        <v>0</v>
      </c>
      <c r="AS73" s="61">
        <v>0</v>
      </c>
      <c r="AT73" s="61">
        <v>5000</v>
      </c>
      <c r="AU73" s="61">
        <v>0</v>
      </c>
      <c r="AV73" s="61">
        <v>0</v>
      </c>
      <c r="AW73" s="41">
        <v>19100</v>
      </c>
      <c r="AX73" s="41">
        <v>0</v>
      </c>
      <c r="AY73" s="41">
        <v>0</v>
      </c>
      <c r="AZ73" s="41">
        <v>7</v>
      </c>
      <c r="BA73" s="41">
        <v>0</v>
      </c>
      <c r="BB73" s="41">
        <v>1</v>
      </c>
      <c r="BC73" s="41">
        <v>1</v>
      </c>
      <c r="BD73" s="41"/>
      <c r="BE73" s="7"/>
    </row>
    <row r="74" spans="1:59" ht="43.5" hidden="1" customHeight="1" outlineLevel="1" x14ac:dyDescent="0.25">
      <c r="A74" s="1"/>
      <c r="B74" s="2" t="s">
        <v>173</v>
      </c>
      <c r="C74" s="2" t="s">
        <v>173</v>
      </c>
      <c r="D74" s="40">
        <v>804</v>
      </c>
      <c r="E74" s="2" t="s">
        <v>172</v>
      </c>
      <c r="F74" s="2" t="s">
        <v>171</v>
      </c>
      <c r="G74" s="40">
        <v>100</v>
      </c>
      <c r="H74" s="40"/>
      <c r="I74" s="40">
        <v>0</v>
      </c>
      <c r="J74" s="40">
        <v>0</v>
      </c>
      <c r="K74" s="40">
        <v>7</v>
      </c>
      <c r="L74" s="40">
        <v>2</v>
      </c>
      <c r="M74" s="40"/>
      <c r="N74" s="40" t="s">
        <v>70</v>
      </c>
      <c r="O74" s="40">
        <v>804</v>
      </c>
      <c r="P74" s="71" t="s">
        <v>75</v>
      </c>
      <c r="Q74" s="74" t="s">
        <v>74</v>
      </c>
      <c r="R74" s="72" t="s">
        <v>51</v>
      </c>
      <c r="S74" s="64" t="s">
        <v>51</v>
      </c>
      <c r="T74" s="65" t="s">
        <v>50</v>
      </c>
      <c r="U74" s="60" t="s">
        <v>42</v>
      </c>
      <c r="V74" s="60" t="s">
        <v>170</v>
      </c>
      <c r="W74" s="60" t="s">
        <v>169</v>
      </c>
      <c r="X74" s="66"/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60346.400000000001</v>
      </c>
      <c r="AI74" s="61">
        <v>0</v>
      </c>
      <c r="AJ74" s="61">
        <v>0</v>
      </c>
      <c r="AK74" s="81">
        <v>60346.400000000001</v>
      </c>
      <c r="AL74" s="81">
        <v>0</v>
      </c>
      <c r="AM74" s="81">
        <v>0</v>
      </c>
      <c r="AN74" s="81">
        <v>60346.400000000001</v>
      </c>
      <c r="AO74" s="81">
        <v>0</v>
      </c>
      <c r="AP74" s="81">
        <v>0</v>
      </c>
      <c r="AQ74" s="81">
        <v>60346.400000000001</v>
      </c>
      <c r="AR74" s="81">
        <v>0</v>
      </c>
      <c r="AS74" s="81">
        <v>0</v>
      </c>
      <c r="AT74" s="81">
        <v>60346.400000000001</v>
      </c>
      <c r="AU74" s="61">
        <v>0</v>
      </c>
      <c r="AV74" s="61">
        <v>0</v>
      </c>
      <c r="AW74" s="41">
        <v>301732</v>
      </c>
      <c r="AX74" s="41">
        <v>0</v>
      </c>
      <c r="AY74" s="41">
        <v>0</v>
      </c>
      <c r="AZ74" s="41">
        <v>0</v>
      </c>
      <c r="BA74" s="41">
        <v>5</v>
      </c>
      <c r="BB74" s="41">
        <v>2</v>
      </c>
      <c r="BC74" s="41">
        <v>1</v>
      </c>
      <c r="BD74" s="41"/>
      <c r="BE74" s="7"/>
    </row>
    <row r="75" spans="1:59" ht="20.25" customHeight="1" collapsed="1" x14ac:dyDescent="0.25">
      <c r="A75" s="1"/>
      <c r="B75" s="2" t="s">
        <v>73</v>
      </c>
      <c r="C75" s="2" t="s">
        <v>73</v>
      </c>
      <c r="D75" s="40">
        <v>803</v>
      </c>
      <c r="E75" s="2"/>
      <c r="F75" s="2" t="s">
        <v>71</v>
      </c>
      <c r="G75" s="40">
        <v>100</v>
      </c>
      <c r="H75" s="3">
        <v>0</v>
      </c>
      <c r="I75" s="84"/>
      <c r="J75" s="84"/>
      <c r="K75" s="5">
        <v>33</v>
      </c>
      <c r="L75" s="40">
        <v>2</v>
      </c>
      <c r="M75" s="40">
        <v>0</v>
      </c>
      <c r="N75" s="40" t="s">
        <v>70</v>
      </c>
      <c r="O75" s="3">
        <v>827</v>
      </c>
      <c r="P75" s="96" t="s">
        <v>439</v>
      </c>
      <c r="Q75" s="97" t="s">
        <v>444</v>
      </c>
      <c r="R75" s="57" t="s">
        <v>15</v>
      </c>
      <c r="S75" s="58" t="s">
        <v>62</v>
      </c>
      <c r="T75" s="59" t="s">
        <v>2</v>
      </c>
      <c r="U75" s="52" t="s">
        <v>2</v>
      </c>
      <c r="V75" s="52" t="s">
        <v>2</v>
      </c>
      <c r="W75" s="60" t="s">
        <v>2</v>
      </c>
      <c r="X75" s="58"/>
      <c r="Y75" s="61">
        <v>612615.24</v>
      </c>
      <c r="Z75" s="61">
        <v>539742.64</v>
      </c>
      <c r="AA75" s="61">
        <v>0</v>
      </c>
      <c r="AB75" s="61">
        <v>558822.21</v>
      </c>
      <c r="AC75" s="61">
        <v>483024.3</v>
      </c>
      <c r="AD75" s="61">
        <v>0</v>
      </c>
      <c r="AE75" s="61">
        <v>483440.10000000003</v>
      </c>
      <c r="AF75" s="61">
        <f>SUM(AF76:AF82)</f>
        <v>420402.7</v>
      </c>
      <c r="AG75" s="61">
        <f>SUM(AG76:AG82)</f>
        <v>0</v>
      </c>
      <c r="AH75" s="61">
        <f>SUM(AH76:AH82)</f>
        <v>650587.5</v>
      </c>
      <c r="AI75" s="61">
        <f>SUM(AI76:AI82)</f>
        <v>565638.40000000002</v>
      </c>
      <c r="AJ75" s="61">
        <f>SUM(AJ76:AJ82)</f>
        <v>0</v>
      </c>
      <c r="AK75" s="82">
        <v>558072.9</v>
      </c>
      <c r="AL75" s="61" t="e">
        <f>SUM(AL76:AL82)</f>
        <v>#REF!</v>
      </c>
      <c r="AM75" s="61" t="e">
        <f>SUM(AM76:AM82)</f>
        <v>#REF!</v>
      </c>
      <c r="AN75" s="82">
        <f>AN76+AN77+AN78+AN79+AN80+AN81+AN82</f>
        <v>878717.6</v>
      </c>
      <c r="AO75" s="82">
        <f t="shared" ref="AO75:AT75" si="0">AO76+AO77+AO78+AO79+AO80+AO81+AO82</f>
        <v>0</v>
      </c>
      <c r="AP75" s="82">
        <f t="shared" si="0"/>
        <v>26146</v>
      </c>
      <c r="AQ75" s="82">
        <f t="shared" si="0"/>
        <v>568911.80000000005</v>
      </c>
      <c r="AR75" s="82">
        <f t="shared" si="0"/>
        <v>68091</v>
      </c>
      <c r="AS75" s="82">
        <f t="shared" si="0"/>
        <v>0</v>
      </c>
      <c r="AT75" s="83">
        <f t="shared" si="0"/>
        <v>545342.70000000007</v>
      </c>
      <c r="AU75" s="62">
        <v>1015609.8</v>
      </c>
      <c r="AV75" s="61">
        <v>925982.1</v>
      </c>
      <c r="AW75" s="41">
        <v>5908507.5499999998</v>
      </c>
      <c r="AX75" s="41">
        <v>5908507.5499999998</v>
      </c>
      <c r="AY75" s="41">
        <v>5437263.3499999996</v>
      </c>
      <c r="AZ75" s="41">
        <v>12</v>
      </c>
      <c r="BA75" s="23">
        <v>12</v>
      </c>
      <c r="BB75" s="85"/>
      <c r="BC75" s="85"/>
      <c r="BD75" s="22">
        <v>9</v>
      </c>
      <c r="BE75" s="7"/>
    </row>
    <row r="76" spans="1:59" ht="35.25" customHeight="1" x14ac:dyDescent="0.25">
      <c r="A76" s="1"/>
      <c r="B76" s="2" t="s">
        <v>73</v>
      </c>
      <c r="C76" s="2" t="s">
        <v>73</v>
      </c>
      <c r="D76" s="40">
        <v>803</v>
      </c>
      <c r="E76" s="2" t="s">
        <v>66</v>
      </c>
      <c r="F76" s="2"/>
      <c r="G76" s="40"/>
      <c r="H76" s="40"/>
      <c r="I76" s="40">
        <v>0</v>
      </c>
      <c r="J76" s="40">
        <v>0</v>
      </c>
      <c r="K76" s="40"/>
      <c r="L76" s="40">
        <v>1</v>
      </c>
      <c r="M76" s="40"/>
      <c r="N76" s="40" t="s">
        <v>168</v>
      </c>
      <c r="O76" s="3">
        <v>800</v>
      </c>
      <c r="P76" s="96"/>
      <c r="Q76" s="97"/>
      <c r="R76" s="57" t="s">
        <v>59</v>
      </c>
      <c r="S76" s="64" t="s">
        <v>59</v>
      </c>
      <c r="T76" s="65" t="s">
        <v>58</v>
      </c>
      <c r="U76" s="60" t="s">
        <v>2</v>
      </c>
      <c r="V76" s="60" t="s">
        <v>2</v>
      </c>
      <c r="W76" s="60" t="s">
        <v>2</v>
      </c>
      <c r="X76" s="66"/>
      <c r="Y76" s="61">
        <v>0</v>
      </c>
      <c r="Z76" s="61"/>
      <c r="AA76" s="61"/>
      <c r="AB76" s="61">
        <v>0</v>
      </c>
      <c r="AC76" s="61"/>
      <c r="AD76" s="61"/>
      <c r="AE76" s="61">
        <v>0</v>
      </c>
      <c r="AF76" s="61"/>
      <c r="AG76" s="61"/>
      <c r="AH76" s="61">
        <v>0</v>
      </c>
      <c r="AI76" s="61"/>
      <c r="AJ76" s="61"/>
      <c r="AK76" s="61">
        <v>0</v>
      </c>
      <c r="AL76" s="61"/>
      <c r="AM76" s="61"/>
      <c r="AN76" s="61">
        <v>0</v>
      </c>
      <c r="AO76" s="61"/>
      <c r="AP76" s="61"/>
      <c r="AQ76" s="61">
        <v>0</v>
      </c>
      <c r="AR76" s="61"/>
      <c r="AS76" s="61"/>
      <c r="AT76" s="61">
        <v>0</v>
      </c>
      <c r="AU76" s="61">
        <v>0</v>
      </c>
      <c r="AV76" s="61">
        <v>0</v>
      </c>
      <c r="AW76" s="41">
        <v>9700</v>
      </c>
      <c r="AX76" s="41">
        <v>9700</v>
      </c>
      <c r="AY76" s="41">
        <v>0</v>
      </c>
      <c r="AZ76" s="41">
        <v>0</v>
      </c>
      <c r="BA76" s="41"/>
      <c r="BB76" s="41">
        <v>3</v>
      </c>
      <c r="BC76" s="41">
        <v>1</v>
      </c>
      <c r="BD76" s="41"/>
      <c r="BE76" s="7"/>
    </row>
    <row r="77" spans="1:59" ht="36.75" customHeight="1" x14ac:dyDescent="0.25">
      <c r="A77" s="1"/>
      <c r="B77" s="2" t="s">
        <v>73</v>
      </c>
      <c r="C77" s="2" t="s">
        <v>73</v>
      </c>
      <c r="D77" s="40">
        <v>803</v>
      </c>
      <c r="E77" s="2" t="s">
        <v>66</v>
      </c>
      <c r="F77" s="2"/>
      <c r="G77" s="40"/>
      <c r="H77" s="40"/>
      <c r="I77" s="40">
        <v>0</v>
      </c>
      <c r="J77" s="40">
        <v>0</v>
      </c>
      <c r="K77" s="40"/>
      <c r="L77" s="40">
        <v>1</v>
      </c>
      <c r="M77" s="40"/>
      <c r="N77" s="40" t="s">
        <v>168</v>
      </c>
      <c r="O77" s="3">
        <v>801</v>
      </c>
      <c r="P77" s="96"/>
      <c r="Q77" s="97"/>
      <c r="R77" s="57" t="s">
        <v>57</v>
      </c>
      <c r="S77" s="64" t="s">
        <v>57</v>
      </c>
      <c r="T77" s="65" t="s">
        <v>56</v>
      </c>
      <c r="U77" s="60" t="s">
        <v>2</v>
      </c>
      <c r="V77" s="60" t="s">
        <v>2</v>
      </c>
      <c r="W77" s="60" t="s">
        <v>2</v>
      </c>
      <c r="X77" s="66"/>
      <c r="Y77" s="61">
        <v>0</v>
      </c>
      <c r="Z77" s="61"/>
      <c r="AA77" s="61"/>
      <c r="AB77" s="61">
        <v>0</v>
      </c>
      <c r="AC77" s="61"/>
      <c r="AD77" s="61"/>
      <c r="AE77" s="61">
        <v>0</v>
      </c>
      <c r="AF77" s="61"/>
      <c r="AG77" s="61"/>
      <c r="AH77" s="61">
        <v>0</v>
      </c>
      <c r="AI77" s="61"/>
      <c r="AJ77" s="61"/>
      <c r="AK77" s="61">
        <v>0</v>
      </c>
      <c r="AL77" s="61"/>
      <c r="AM77" s="61"/>
      <c r="AN77" s="61">
        <v>0</v>
      </c>
      <c r="AO77" s="61"/>
      <c r="AP77" s="61"/>
      <c r="AQ77" s="61">
        <v>0</v>
      </c>
      <c r="AR77" s="61">
        <v>68091</v>
      </c>
      <c r="AS77" s="61">
        <v>0</v>
      </c>
      <c r="AT77" s="61">
        <v>0</v>
      </c>
      <c r="AU77" s="61">
        <v>40076</v>
      </c>
      <c r="AV77" s="61">
        <v>0</v>
      </c>
      <c r="AW77" s="41">
        <v>108167</v>
      </c>
      <c r="AX77" s="41">
        <v>108167</v>
      </c>
      <c r="AY77" s="41">
        <v>0</v>
      </c>
      <c r="AZ77" s="41">
        <v>0</v>
      </c>
      <c r="BA77" s="41"/>
      <c r="BB77" s="41">
        <v>3</v>
      </c>
      <c r="BC77" s="41">
        <v>1</v>
      </c>
      <c r="BD77" s="41"/>
      <c r="BE77" s="7"/>
    </row>
    <row r="78" spans="1:59" ht="33.75" customHeight="1" x14ac:dyDescent="0.25">
      <c r="A78" s="1"/>
      <c r="B78" s="2" t="s">
        <v>73</v>
      </c>
      <c r="C78" s="2" t="s">
        <v>73</v>
      </c>
      <c r="D78" s="40">
        <v>803</v>
      </c>
      <c r="E78" s="2" t="s">
        <v>66</v>
      </c>
      <c r="F78" s="2"/>
      <c r="G78" s="40"/>
      <c r="H78" s="40"/>
      <c r="I78" s="40">
        <v>0</v>
      </c>
      <c r="J78" s="40">
        <v>0</v>
      </c>
      <c r="K78" s="40"/>
      <c r="L78" s="40">
        <v>1</v>
      </c>
      <c r="M78" s="40"/>
      <c r="N78" s="40" t="s">
        <v>168</v>
      </c>
      <c r="O78" s="3">
        <v>802</v>
      </c>
      <c r="P78" s="96"/>
      <c r="Q78" s="97"/>
      <c r="R78" s="57" t="s">
        <v>55</v>
      </c>
      <c r="S78" s="64" t="s">
        <v>55</v>
      </c>
      <c r="T78" s="65" t="s">
        <v>54</v>
      </c>
      <c r="U78" s="60" t="s">
        <v>2</v>
      </c>
      <c r="V78" s="60" t="s">
        <v>2</v>
      </c>
      <c r="W78" s="60" t="s">
        <v>2</v>
      </c>
      <c r="X78" s="66"/>
      <c r="Y78" s="61">
        <v>0</v>
      </c>
      <c r="Z78" s="61"/>
      <c r="AA78" s="61"/>
      <c r="AB78" s="61">
        <v>0</v>
      </c>
      <c r="AC78" s="61"/>
      <c r="AD78" s="61"/>
      <c r="AE78" s="61">
        <v>0</v>
      </c>
      <c r="AF78" s="61"/>
      <c r="AG78" s="61"/>
      <c r="AH78" s="61">
        <v>0</v>
      </c>
      <c r="AI78" s="61"/>
      <c r="AJ78" s="61"/>
      <c r="AK78" s="61">
        <v>0</v>
      </c>
      <c r="AL78" s="61"/>
      <c r="AM78" s="61"/>
      <c r="AN78" s="61">
        <v>0</v>
      </c>
      <c r="AO78" s="61"/>
      <c r="AP78" s="61"/>
      <c r="AQ78" s="61">
        <v>0</v>
      </c>
      <c r="AR78" s="61">
        <f t="shared" ref="AR78:AT78" si="1">AR128</f>
        <v>0</v>
      </c>
      <c r="AS78" s="61">
        <f t="shared" si="1"/>
        <v>0</v>
      </c>
      <c r="AT78" s="61">
        <f t="shared" si="1"/>
        <v>0</v>
      </c>
      <c r="AU78" s="61">
        <v>36849</v>
      </c>
      <c r="AV78" s="61">
        <v>0</v>
      </c>
      <c r="AW78" s="41">
        <v>210707</v>
      </c>
      <c r="AX78" s="41">
        <v>210707</v>
      </c>
      <c r="AY78" s="41">
        <v>0</v>
      </c>
      <c r="AZ78" s="41">
        <v>0</v>
      </c>
      <c r="BA78" s="41"/>
      <c r="BB78" s="41">
        <v>3</v>
      </c>
      <c r="BC78" s="41">
        <v>1</v>
      </c>
      <c r="BD78" s="41"/>
      <c r="BE78" s="7"/>
    </row>
    <row r="79" spans="1:59" ht="52.5" customHeight="1" x14ac:dyDescent="0.25">
      <c r="A79" s="1"/>
      <c r="B79" s="2" t="s">
        <v>73</v>
      </c>
      <c r="C79" s="2" t="s">
        <v>73</v>
      </c>
      <c r="D79" s="40">
        <v>803</v>
      </c>
      <c r="E79" s="2" t="s">
        <v>66</v>
      </c>
      <c r="F79" s="2"/>
      <c r="G79" s="40"/>
      <c r="H79" s="40"/>
      <c r="I79" s="40">
        <v>0</v>
      </c>
      <c r="J79" s="40">
        <v>0</v>
      </c>
      <c r="K79" s="40"/>
      <c r="L79" s="40">
        <v>1</v>
      </c>
      <c r="M79" s="40"/>
      <c r="N79" s="40" t="s">
        <v>168</v>
      </c>
      <c r="O79" s="3">
        <v>803</v>
      </c>
      <c r="P79" s="96"/>
      <c r="Q79" s="97"/>
      <c r="R79" s="57" t="s">
        <v>445</v>
      </c>
      <c r="S79" s="64" t="s">
        <v>53</v>
      </c>
      <c r="T79" s="65" t="s">
        <v>52</v>
      </c>
      <c r="U79" s="60" t="s">
        <v>2</v>
      </c>
      <c r="V79" s="60" t="s">
        <v>2</v>
      </c>
      <c r="W79" s="60" t="s">
        <v>2</v>
      </c>
      <c r="X79" s="66"/>
      <c r="Y79" s="61">
        <f>539742.64+72872.6</f>
        <v>612615.24</v>
      </c>
      <c r="Z79" s="61">
        <v>539742.64</v>
      </c>
      <c r="AA79" s="61">
        <v>0</v>
      </c>
      <c r="AB79" s="61">
        <f>483024.3+75797.91</f>
        <v>558822.21</v>
      </c>
      <c r="AC79" s="61">
        <v>483024.3</v>
      </c>
      <c r="AD79" s="61">
        <v>0</v>
      </c>
      <c r="AE79" s="61">
        <f>420402.7+63037.4</f>
        <v>483440.10000000003</v>
      </c>
      <c r="AF79" s="61">
        <v>420402.7</v>
      </c>
      <c r="AG79" s="61">
        <v>0</v>
      </c>
      <c r="AH79" s="61">
        <f>565638.4+84949.1</f>
        <v>650587.5</v>
      </c>
      <c r="AI79" s="61">
        <v>565638.40000000002</v>
      </c>
      <c r="AJ79" s="61">
        <v>0</v>
      </c>
      <c r="AK79" s="61">
        <f>476670+81402.9</f>
        <v>558072.9</v>
      </c>
      <c r="AL79" s="61" t="e">
        <v>#REF!</v>
      </c>
      <c r="AM79" s="61" t="e">
        <v>#REF!</v>
      </c>
      <c r="AN79" s="61">
        <f>AN84+AN98+AN106+AN117+AN138+AN143+AN151+AN158</f>
        <v>876704.4</v>
      </c>
      <c r="AO79" s="61">
        <f t="shared" ref="AO79:AT79" si="2">AO84+AO98+AO106+AO117+AO138+AO143+AO151+AO158</f>
        <v>0</v>
      </c>
      <c r="AP79" s="61">
        <f t="shared" si="2"/>
        <v>26146</v>
      </c>
      <c r="AQ79" s="61">
        <f t="shared" si="2"/>
        <v>499462</v>
      </c>
      <c r="AR79" s="61">
        <f t="shared" si="2"/>
        <v>0</v>
      </c>
      <c r="AS79" s="61">
        <f t="shared" si="2"/>
        <v>0</v>
      </c>
      <c r="AT79" s="61">
        <f t="shared" si="2"/>
        <v>473011.60000000003</v>
      </c>
      <c r="AU79" s="61">
        <v>808866.4</v>
      </c>
      <c r="AV79" s="61">
        <v>0</v>
      </c>
      <c r="AW79" s="41">
        <v>4885072.9400000004</v>
      </c>
      <c r="AX79" s="41">
        <v>4885072.9400000004</v>
      </c>
      <c r="AY79" s="41">
        <v>0</v>
      </c>
      <c r="AZ79" s="41">
        <v>0</v>
      </c>
      <c r="BA79" s="41"/>
      <c r="BB79" s="41">
        <v>3</v>
      </c>
      <c r="BC79" s="41">
        <v>1</v>
      </c>
      <c r="BD79" s="41"/>
      <c r="BE79" s="48"/>
      <c r="BF79" s="33"/>
      <c r="BG79" s="33"/>
    </row>
    <row r="80" spans="1:59" ht="57.75" customHeight="1" x14ac:dyDescent="0.25">
      <c r="A80" s="1"/>
      <c r="B80" s="2" t="s">
        <v>73</v>
      </c>
      <c r="C80" s="2" t="s">
        <v>73</v>
      </c>
      <c r="D80" s="40">
        <v>803</v>
      </c>
      <c r="E80" s="2" t="s">
        <v>66</v>
      </c>
      <c r="F80" s="2"/>
      <c r="G80" s="40"/>
      <c r="H80" s="40"/>
      <c r="I80" s="40">
        <v>0</v>
      </c>
      <c r="J80" s="40">
        <v>0</v>
      </c>
      <c r="K80" s="40"/>
      <c r="L80" s="40">
        <v>1</v>
      </c>
      <c r="M80" s="40"/>
      <c r="N80" s="40" t="s">
        <v>168</v>
      </c>
      <c r="O80" s="3">
        <v>811</v>
      </c>
      <c r="P80" s="96"/>
      <c r="Q80" s="97"/>
      <c r="R80" s="57" t="s">
        <v>11</v>
      </c>
      <c r="S80" s="64" t="s">
        <v>11</v>
      </c>
      <c r="T80" s="65" t="s">
        <v>10</v>
      </c>
      <c r="U80" s="60" t="s">
        <v>2</v>
      </c>
      <c r="V80" s="60" t="s">
        <v>2</v>
      </c>
      <c r="W80" s="60" t="s">
        <v>2</v>
      </c>
      <c r="X80" s="66"/>
      <c r="Y80" s="61">
        <v>0</v>
      </c>
      <c r="Z80" s="61"/>
      <c r="AA80" s="61"/>
      <c r="AB80" s="61">
        <v>0</v>
      </c>
      <c r="AC80" s="61"/>
      <c r="AD80" s="61"/>
      <c r="AE80" s="61">
        <v>0</v>
      </c>
      <c r="AF80" s="61"/>
      <c r="AG80" s="61"/>
      <c r="AH80" s="61">
        <v>0</v>
      </c>
      <c r="AI80" s="61"/>
      <c r="AJ80" s="61"/>
      <c r="AK80" s="61">
        <v>0</v>
      </c>
      <c r="AL80" s="61"/>
      <c r="AM80" s="61"/>
      <c r="AN80" s="61">
        <f>AN121</f>
        <v>2013.2</v>
      </c>
      <c r="AO80" s="61">
        <f t="shared" ref="AO80:AT80" si="3">AO121</f>
        <v>0</v>
      </c>
      <c r="AP80" s="61">
        <f t="shared" si="3"/>
        <v>0</v>
      </c>
      <c r="AQ80" s="61">
        <f t="shared" si="3"/>
        <v>0</v>
      </c>
      <c r="AR80" s="61">
        <f t="shared" si="3"/>
        <v>0</v>
      </c>
      <c r="AS80" s="61">
        <f t="shared" si="3"/>
        <v>0</v>
      </c>
      <c r="AT80" s="61">
        <f t="shared" si="3"/>
        <v>0</v>
      </c>
      <c r="AU80" s="61">
        <v>17923</v>
      </c>
      <c r="AV80" s="61">
        <v>0</v>
      </c>
      <c r="AW80" s="41">
        <v>17923</v>
      </c>
      <c r="AX80" s="41">
        <v>17923</v>
      </c>
      <c r="AY80" s="41">
        <v>0</v>
      </c>
      <c r="AZ80" s="41">
        <v>0</v>
      </c>
      <c r="BA80" s="41"/>
      <c r="BB80" s="41">
        <v>3</v>
      </c>
      <c r="BC80" s="41">
        <v>1</v>
      </c>
      <c r="BD80" s="41"/>
      <c r="BE80" s="7"/>
    </row>
    <row r="81" spans="1:57" ht="57" customHeight="1" x14ac:dyDescent="0.25">
      <c r="A81" s="1"/>
      <c r="B81" s="2" t="s">
        <v>73</v>
      </c>
      <c r="C81" s="2" t="s">
        <v>73</v>
      </c>
      <c r="D81" s="40">
        <v>803</v>
      </c>
      <c r="E81" s="2" t="s">
        <v>66</v>
      </c>
      <c r="F81" s="2"/>
      <c r="G81" s="40"/>
      <c r="H81" s="40"/>
      <c r="I81" s="40">
        <v>0</v>
      </c>
      <c r="J81" s="40">
        <v>0</v>
      </c>
      <c r="K81" s="40"/>
      <c r="L81" s="40">
        <v>1</v>
      </c>
      <c r="M81" s="40"/>
      <c r="N81" s="40" t="s">
        <v>168</v>
      </c>
      <c r="O81" s="3">
        <v>814</v>
      </c>
      <c r="P81" s="96"/>
      <c r="Q81" s="97"/>
      <c r="R81" s="57" t="s">
        <v>116</v>
      </c>
      <c r="S81" s="64" t="s">
        <v>116</v>
      </c>
      <c r="T81" s="65" t="s">
        <v>115</v>
      </c>
      <c r="U81" s="60" t="s">
        <v>2</v>
      </c>
      <c r="V81" s="60" t="s">
        <v>2</v>
      </c>
      <c r="W81" s="60" t="s">
        <v>2</v>
      </c>
      <c r="X81" s="66"/>
      <c r="Y81" s="61">
        <v>0</v>
      </c>
      <c r="Z81" s="61"/>
      <c r="AA81" s="61"/>
      <c r="AB81" s="61">
        <v>0</v>
      </c>
      <c r="AC81" s="61"/>
      <c r="AD81" s="61"/>
      <c r="AE81" s="61">
        <v>0</v>
      </c>
      <c r="AF81" s="61"/>
      <c r="AG81" s="61"/>
      <c r="AH81" s="61">
        <v>0</v>
      </c>
      <c r="AI81" s="61"/>
      <c r="AJ81" s="61"/>
      <c r="AK81" s="61">
        <v>0</v>
      </c>
      <c r="AL81" s="61"/>
      <c r="AM81" s="61"/>
      <c r="AN81" s="61">
        <v>0</v>
      </c>
      <c r="AO81" s="61"/>
      <c r="AP81" s="61"/>
      <c r="AQ81" s="61">
        <v>0</v>
      </c>
      <c r="AR81" s="61">
        <v>0</v>
      </c>
      <c r="AS81" s="61">
        <v>0</v>
      </c>
      <c r="AT81" s="61">
        <v>0</v>
      </c>
      <c r="AU81" s="61">
        <v>7275</v>
      </c>
      <c r="AV81" s="61">
        <v>0</v>
      </c>
      <c r="AW81" s="41">
        <v>7275</v>
      </c>
      <c r="AX81" s="41">
        <v>7275</v>
      </c>
      <c r="AY81" s="41">
        <v>0</v>
      </c>
      <c r="AZ81" s="41">
        <v>0</v>
      </c>
      <c r="BA81" s="41"/>
      <c r="BB81" s="41">
        <v>3</v>
      </c>
      <c r="BC81" s="41">
        <v>1</v>
      </c>
      <c r="BD81" s="41"/>
      <c r="BE81" s="7"/>
    </row>
    <row r="82" spans="1:57" ht="57" customHeight="1" x14ac:dyDescent="0.25">
      <c r="A82" s="1"/>
      <c r="B82" s="2"/>
      <c r="C82" s="2"/>
      <c r="D82" s="40"/>
      <c r="E82" s="2"/>
      <c r="F82" s="2"/>
      <c r="G82" s="40"/>
      <c r="H82" s="40"/>
      <c r="I82" s="40"/>
      <c r="J82" s="40"/>
      <c r="K82" s="40"/>
      <c r="L82" s="40"/>
      <c r="M82" s="40"/>
      <c r="N82" s="40"/>
      <c r="O82" s="3"/>
      <c r="P82" s="96"/>
      <c r="Q82" s="97"/>
      <c r="R82" s="72" t="s">
        <v>446</v>
      </c>
      <c r="S82" s="64"/>
      <c r="T82" s="65"/>
      <c r="U82" s="60" t="s">
        <v>2</v>
      </c>
      <c r="V82" s="60" t="s">
        <v>2</v>
      </c>
      <c r="W82" s="60" t="s">
        <v>2</v>
      </c>
      <c r="X82" s="66"/>
      <c r="Y82" s="61">
        <v>0</v>
      </c>
      <c r="Z82" s="61"/>
      <c r="AA82" s="61"/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/>
      <c r="AM82" s="61"/>
      <c r="AN82" s="61">
        <f>AN123</f>
        <v>0</v>
      </c>
      <c r="AO82" s="61">
        <f t="shared" ref="AO82:AT82" si="4">AO123</f>
        <v>0</v>
      </c>
      <c r="AP82" s="61">
        <f t="shared" si="4"/>
        <v>0</v>
      </c>
      <c r="AQ82" s="61">
        <f t="shared" si="4"/>
        <v>69449.8</v>
      </c>
      <c r="AR82" s="61">
        <f t="shared" si="4"/>
        <v>0</v>
      </c>
      <c r="AS82" s="61">
        <f t="shared" si="4"/>
        <v>0</v>
      </c>
      <c r="AT82" s="61">
        <f t="shared" si="4"/>
        <v>72331.100000000006</v>
      </c>
      <c r="AU82" s="61"/>
      <c r="AV82" s="61"/>
      <c r="AW82" s="41"/>
      <c r="AX82" s="41"/>
      <c r="AY82" s="41"/>
      <c r="AZ82" s="41"/>
      <c r="BA82" s="41"/>
      <c r="BB82" s="41"/>
      <c r="BC82" s="41"/>
      <c r="BD82" s="41"/>
      <c r="BE82" s="7"/>
    </row>
    <row r="83" spans="1:57" ht="21.75" customHeight="1" x14ac:dyDescent="0.25">
      <c r="A83" s="1"/>
      <c r="B83" s="2" t="s">
        <v>149</v>
      </c>
      <c r="C83" s="2" t="s">
        <v>73</v>
      </c>
      <c r="D83" s="40">
        <v>803</v>
      </c>
      <c r="E83" s="2"/>
      <c r="F83" s="2" t="s">
        <v>148</v>
      </c>
      <c r="G83" s="40">
        <v>1</v>
      </c>
      <c r="H83" s="3">
        <v>803</v>
      </c>
      <c r="I83" s="84"/>
      <c r="J83" s="84"/>
      <c r="K83" s="5">
        <v>8</v>
      </c>
      <c r="L83" s="40">
        <v>5</v>
      </c>
      <c r="M83" s="40">
        <v>0</v>
      </c>
      <c r="N83" s="40" t="s">
        <v>147</v>
      </c>
      <c r="O83" s="3">
        <v>803</v>
      </c>
      <c r="P83" s="96" t="s">
        <v>64</v>
      </c>
      <c r="Q83" s="97" t="s">
        <v>167</v>
      </c>
      <c r="R83" s="68" t="s">
        <v>15</v>
      </c>
      <c r="S83" s="58" t="s">
        <v>53</v>
      </c>
      <c r="T83" s="59" t="s">
        <v>2</v>
      </c>
      <c r="U83" s="52" t="s">
        <v>2</v>
      </c>
      <c r="V83" s="52" t="s">
        <v>2</v>
      </c>
      <c r="W83" s="60" t="s">
        <v>2</v>
      </c>
      <c r="X83" s="58"/>
      <c r="Y83" s="61">
        <v>391756.33</v>
      </c>
      <c r="Z83" s="62">
        <v>0</v>
      </c>
      <c r="AA83" s="63">
        <v>391756.33</v>
      </c>
      <c r="AB83" s="61">
        <v>312681.15999999997</v>
      </c>
      <c r="AC83" s="62">
        <v>0</v>
      </c>
      <c r="AD83" s="63">
        <v>312681.15999999997</v>
      </c>
      <c r="AE83" s="61">
        <v>315614.40000000002</v>
      </c>
      <c r="AF83" s="62">
        <v>0</v>
      </c>
      <c r="AG83" s="63">
        <v>315614.40000000002</v>
      </c>
      <c r="AH83" s="61">
        <v>347986.6</v>
      </c>
      <c r="AI83" s="62">
        <v>0</v>
      </c>
      <c r="AJ83" s="63">
        <v>347986.6</v>
      </c>
      <c r="AK83" s="61">
        <f>AK84</f>
        <v>277052.90000000002</v>
      </c>
      <c r="AL83" s="61" t="e">
        <f t="shared" ref="AL83:AT83" si="5">AL84</f>
        <v>#REF!</v>
      </c>
      <c r="AM83" s="61" t="e">
        <f t="shared" si="5"/>
        <v>#REF!</v>
      </c>
      <c r="AN83" s="61">
        <f t="shared" si="5"/>
        <v>490030.9</v>
      </c>
      <c r="AO83" s="61">
        <f t="shared" si="5"/>
        <v>0</v>
      </c>
      <c r="AP83" s="61">
        <f t="shared" si="5"/>
        <v>0</v>
      </c>
      <c r="AQ83" s="61">
        <f t="shared" si="5"/>
        <v>194955.69999999998</v>
      </c>
      <c r="AR83" s="61">
        <f t="shared" si="5"/>
        <v>0</v>
      </c>
      <c r="AS83" s="61">
        <f t="shared" si="5"/>
        <v>0</v>
      </c>
      <c r="AT83" s="61">
        <f t="shared" si="5"/>
        <v>178107.4</v>
      </c>
      <c r="AU83" s="62">
        <v>0</v>
      </c>
      <c r="AV83" s="61">
        <v>445898</v>
      </c>
      <c r="AW83" s="41">
        <v>2946522.29</v>
      </c>
      <c r="AX83" s="41">
        <v>0</v>
      </c>
      <c r="AY83" s="41">
        <v>2946522.29</v>
      </c>
      <c r="AZ83" s="41">
        <v>0</v>
      </c>
      <c r="BA83" s="23">
        <v>0</v>
      </c>
      <c r="BB83" s="85"/>
      <c r="BC83" s="85"/>
      <c r="BD83" s="22">
        <v>0</v>
      </c>
      <c r="BE83" s="7"/>
    </row>
    <row r="84" spans="1:57" ht="33.75" customHeight="1" x14ac:dyDescent="0.25">
      <c r="A84" s="1"/>
      <c r="B84" s="2" t="s">
        <v>73</v>
      </c>
      <c r="C84" s="2" t="s">
        <v>73</v>
      </c>
      <c r="D84" s="40">
        <v>803</v>
      </c>
      <c r="E84" s="2" t="s">
        <v>149</v>
      </c>
      <c r="F84" s="2" t="s">
        <v>148</v>
      </c>
      <c r="G84" s="40">
        <v>1</v>
      </c>
      <c r="H84" s="40">
        <v>803</v>
      </c>
      <c r="I84" s="40"/>
      <c r="J84" s="40"/>
      <c r="K84" s="40"/>
      <c r="L84" s="40">
        <v>4</v>
      </c>
      <c r="M84" s="40"/>
      <c r="N84" s="40" t="s">
        <v>151</v>
      </c>
      <c r="O84" s="3">
        <v>803</v>
      </c>
      <c r="P84" s="96"/>
      <c r="Q84" s="96"/>
      <c r="R84" s="72" t="s">
        <v>445</v>
      </c>
      <c r="S84" s="64" t="s">
        <v>53</v>
      </c>
      <c r="T84" s="65" t="s">
        <v>52</v>
      </c>
      <c r="U84" s="60" t="s">
        <v>2</v>
      </c>
      <c r="V84" s="60" t="s">
        <v>2</v>
      </c>
      <c r="W84" s="60" t="s">
        <v>2</v>
      </c>
      <c r="X84" s="66"/>
      <c r="Y84" s="61">
        <v>391756.33</v>
      </c>
      <c r="Z84" s="61">
        <v>0</v>
      </c>
      <c r="AA84" s="61">
        <v>391756.33</v>
      </c>
      <c r="AB84" s="61">
        <v>312681.15999999997</v>
      </c>
      <c r="AC84" s="61">
        <v>0</v>
      </c>
      <c r="AD84" s="61">
        <v>312681.15999999997</v>
      </c>
      <c r="AE84" s="61">
        <v>315614.40000000002</v>
      </c>
      <c r="AF84" s="61">
        <v>0</v>
      </c>
      <c r="AG84" s="61">
        <v>315614.40000000002</v>
      </c>
      <c r="AH84" s="61">
        <v>347986.6</v>
      </c>
      <c r="AI84" s="61">
        <v>0</v>
      </c>
      <c r="AJ84" s="61">
        <v>347986.6</v>
      </c>
      <c r="AK84" s="61">
        <f>AK85+AK89+AK90+AK91+AK92+AK95+AK96</f>
        <v>277052.90000000002</v>
      </c>
      <c r="AL84" s="61" t="e">
        <f>AL85+AL89+AL90+AL91+AL92+AL95+#REF!+AL96</f>
        <v>#REF!</v>
      </c>
      <c r="AM84" s="61" t="e">
        <f>AM85+AM89+AM90+AM91+AM92+AM95+#REF!+AM96</f>
        <v>#REF!</v>
      </c>
      <c r="AN84" s="61">
        <f>AN85+AN89+AN90+AN91+AN92+AN95+AN96</f>
        <v>490030.9</v>
      </c>
      <c r="AO84" s="61">
        <f t="shared" ref="AO84:AT84" si="6">AO85+AO89+AO90+AO91+AO92+AO95+AO96</f>
        <v>0</v>
      </c>
      <c r="AP84" s="61">
        <f t="shared" si="6"/>
        <v>0</v>
      </c>
      <c r="AQ84" s="61">
        <f t="shared" si="6"/>
        <v>194955.69999999998</v>
      </c>
      <c r="AR84" s="61">
        <f t="shared" si="6"/>
        <v>0</v>
      </c>
      <c r="AS84" s="61">
        <f t="shared" si="6"/>
        <v>0</v>
      </c>
      <c r="AT84" s="61">
        <f t="shared" si="6"/>
        <v>178107.4</v>
      </c>
      <c r="AU84" s="61">
        <v>0</v>
      </c>
      <c r="AV84" s="61">
        <v>445898</v>
      </c>
      <c r="AW84" s="41">
        <v>2946522.29</v>
      </c>
      <c r="AX84" s="41">
        <v>0</v>
      </c>
      <c r="AY84" s="41">
        <v>2946522.29</v>
      </c>
      <c r="AZ84" s="41">
        <v>1</v>
      </c>
      <c r="BA84" s="41">
        <v>0</v>
      </c>
      <c r="BB84" s="41">
        <v>1</v>
      </c>
      <c r="BC84" s="41">
        <v>1</v>
      </c>
      <c r="BD84" s="41"/>
      <c r="BE84" s="7"/>
    </row>
    <row r="85" spans="1:57" ht="54.75" customHeight="1" x14ac:dyDescent="0.25">
      <c r="A85" s="1"/>
      <c r="B85" s="2" t="s">
        <v>73</v>
      </c>
      <c r="C85" s="2" t="s">
        <v>73</v>
      </c>
      <c r="D85" s="40">
        <v>803</v>
      </c>
      <c r="E85" s="2" t="s">
        <v>149</v>
      </c>
      <c r="F85" s="2" t="s">
        <v>148</v>
      </c>
      <c r="G85" s="40">
        <v>1</v>
      </c>
      <c r="H85" s="40">
        <v>803</v>
      </c>
      <c r="I85" s="40">
        <v>1</v>
      </c>
      <c r="J85" s="40">
        <v>1</v>
      </c>
      <c r="K85" s="40">
        <v>1</v>
      </c>
      <c r="L85" s="40">
        <v>5</v>
      </c>
      <c r="M85" s="40"/>
      <c r="N85" s="40" t="s">
        <v>166</v>
      </c>
      <c r="O85" s="40">
        <v>803</v>
      </c>
      <c r="P85" s="69" t="s">
        <v>165</v>
      </c>
      <c r="Q85" s="70" t="s">
        <v>164</v>
      </c>
      <c r="R85" s="72" t="s">
        <v>445</v>
      </c>
      <c r="S85" s="64" t="s">
        <v>53</v>
      </c>
      <c r="T85" s="65" t="s">
        <v>52</v>
      </c>
      <c r="U85" s="75" t="s">
        <v>525</v>
      </c>
      <c r="V85" s="60"/>
      <c r="W85" s="60">
        <v>810</v>
      </c>
      <c r="X85" s="66"/>
      <c r="Y85" s="61">
        <v>21156.7</v>
      </c>
      <c r="Z85" s="61">
        <v>0</v>
      </c>
      <c r="AA85" s="61">
        <v>0</v>
      </c>
      <c r="AB85" s="61">
        <v>14604.8</v>
      </c>
      <c r="AC85" s="61">
        <v>0</v>
      </c>
      <c r="AD85" s="61">
        <v>0</v>
      </c>
      <c r="AE85" s="61">
        <v>19688.5</v>
      </c>
      <c r="AF85" s="61">
        <v>0</v>
      </c>
      <c r="AG85" s="61">
        <v>0</v>
      </c>
      <c r="AH85" s="61">
        <v>19165.2</v>
      </c>
      <c r="AI85" s="61">
        <v>0</v>
      </c>
      <c r="AJ85" s="61">
        <v>0</v>
      </c>
      <c r="AK85" s="61">
        <v>20674.8</v>
      </c>
      <c r="AL85" s="61">
        <v>0</v>
      </c>
      <c r="AM85" s="61">
        <v>0</v>
      </c>
      <c r="AN85" s="61">
        <f>AN86+AN87+AN88</f>
        <v>23100</v>
      </c>
      <c r="AO85" s="61">
        <f t="shared" ref="AO85:AT85" si="7">AO86+AO87+AO88</f>
        <v>0</v>
      </c>
      <c r="AP85" s="61">
        <f t="shared" si="7"/>
        <v>0</v>
      </c>
      <c r="AQ85" s="61">
        <f t="shared" si="7"/>
        <v>10706.4</v>
      </c>
      <c r="AR85" s="61">
        <f t="shared" si="7"/>
        <v>0</v>
      </c>
      <c r="AS85" s="61">
        <f t="shared" si="7"/>
        <v>0</v>
      </c>
      <c r="AT85" s="61">
        <f t="shared" si="7"/>
        <v>11056.4</v>
      </c>
      <c r="AU85" s="61">
        <v>0</v>
      </c>
      <c r="AV85" s="61">
        <v>0</v>
      </c>
      <c r="AW85" s="41">
        <v>154069.79999999999</v>
      </c>
      <c r="AX85" s="41">
        <v>0</v>
      </c>
      <c r="AY85" s="41">
        <v>0</v>
      </c>
      <c r="AZ85" s="41">
        <v>8</v>
      </c>
      <c r="BA85" s="41">
        <v>0</v>
      </c>
      <c r="BB85" s="41">
        <v>1</v>
      </c>
      <c r="BC85" s="41">
        <v>1</v>
      </c>
      <c r="BD85" s="41"/>
      <c r="BE85" s="7"/>
    </row>
    <row r="86" spans="1:57" ht="57.75" customHeight="1" x14ac:dyDescent="0.25">
      <c r="A86" s="1"/>
      <c r="B86" s="2"/>
      <c r="C86" s="2"/>
      <c r="D86" s="40"/>
      <c r="E86" s="2"/>
      <c r="F86" s="2"/>
      <c r="G86" s="40"/>
      <c r="H86" s="40"/>
      <c r="I86" s="40"/>
      <c r="J86" s="40"/>
      <c r="K86" s="40"/>
      <c r="L86" s="40"/>
      <c r="M86" s="40"/>
      <c r="N86" s="40"/>
      <c r="O86" s="40"/>
      <c r="P86" s="69" t="s">
        <v>450</v>
      </c>
      <c r="Q86" s="70" t="s">
        <v>447</v>
      </c>
      <c r="R86" s="72" t="s">
        <v>445</v>
      </c>
      <c r="S86" s="64"/>
      <c r="T86" s="65" t="s">
        <v>52</v>
      </c>
      <c r="U86" s="60" t="s">
        <v>80</v>
      </c>
      <c r="V86" s="60" t="s">
        <v>495</v>
      </c>
      <c r="W86" s="60">
        <v>810</v>
      </c>
      <c r="X86" s="66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>
        <v>500</v>
      </c>
      <c r="AO86" s="61"/>
      <c r="AP86" s="61"/>
      <c r="AQ86" s="61">
        <v>0</v>
      </c>
      <c r="AR86" s="61"/>
      <c r="AS86" s="61"/>
      <c r="AT86" s="61">
        <v>500</v>
      </c>
      <c r="AU86" s="61"/>
      <c r="AV86" s="61"/>
      <c r="AW86" s="41"/>
      <c r="AX86" s="41"/>
      <c r="AY86" s="41"/>
      <c r="AZ86" s="41"/>
      <c r="BA86" s="41"/>
      <c r="BB86" s="41"/>
      <c r="BC86" s="41"/>
      <c r="BD86" s="41"/>
      <c r="BE86" s="7"/>
    </row>
    <row r="87" spans="1:57" ht="57.75" customHeight="1" x14ac:dyDescent="0.25">
      <c r="A87" s="1"/>
      <c r="B87" s="2"/>
      <c r="C87" s="2"/>
      <c r="D87" s="40"/>
      <c r="E87" s="2"/>
      <c r="F87" s="2"/>
      <c r="G87" s="40"/>
      <c r="H87" s="40"/>
      <c r="I87" s="40"/>
      <c r="J87" s="40"/>
      <c r="K87" s="40"/>
      <c r="L87" s="40"/>
      <c r="M87" s="40"/>
      <c r="N87" s="40"/>
      <c r="O87" s="40"/>
      <c r="P87" s="69" t="s">
        <v>448</v>
      </c>
      <c r="Q87" s="70" t="s">
        <v>449</v>
      </c>
      <c r="R87" s="72" t="s">
        <v>445</v>
      </c>
      <c r="S87" s="64"/>
      <c r="T87" s="65" t="s">
        <v>52</v>
      </c>
      <c r="U87" s="60" t="s">
        <v>80</v>
      </c>
      <c r="V87" s="60" t="s">
        <v>496</v>
      </c>
      <c r="W87" s="60">
        <v>810</v>
      </c>
      <c r="X87" s="66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>
        <v>10000</v>
      </c>
      <c r="AO87" s="61"/>
      <c r="AP87" s="61"/>
      <c r="AQ87" s="61">
        <v>2700</v>
      </c>
      <c r="AR87" s="61"/>
      <c r="AS87" s="61"/>
      <c r="AT87" s="61">
        <v>2550</v>
      </c>
      <c r="AU87" s="61"/>
      <c r="AV87" s="61"/>
      <c r="AW87" s="41"/>
      <c r="AX87" s="41"/>
      <c r="AY87" s="41"/>
      <c r="AZ87" s="41"/>
      <c r="BA87" s="41"/>
      <c r="BB87" s="41"/>
      <c r="BC87" s="41"/>
      <c r="BD87" s="41"/>
      <c r="BE87" s="7"/>
    </row>
    <row r="88" spans="1:57" ht="44.25" customHeight="1" x14ac:dyDescent="0.25">
      <c r="A88" s="1"/>
      <c r="B88" s="2"/>
      <c r="C88" s="2"/>
      <c r="D88" s="40"/>
      <c r="E88" s="2"/>
      <c r="F88" s="2"/>
      <c r="G88" s="40"/>
      <c r="H88" s="40"/>
      <c r="I88" s="40"/>
      <c r="J88" s="40"/>
      <c r="K88" s="40"/>
      <c r="L88" s="40"/>
      <c r="M88" s="40"/>
      <c r="N88" s="40"/>
      <c r="O88" s="40"/>
      <c r="P88" s="69" t="s">
        <v>451</v>
      </c>
      <c r="Q88" s="70" t="s">
        <v>452</v>
      </c>
      <c r="R88" s="72" t="s">
        <v>445</v>
      </c>
      <c r="S88" s="64"/>
      <c r="T88" s="65" t="s">
        <v>52</v>
      </c>
      <c r="U88" s="60" t="s">
        <v>80</v>
      </c>
      <c r="V88" s="60" t="s">
        <v>497</v>
      </c>
      <c r="W88" s="60">
        <v>810</v>
      </c>
      <c r="X88" s="66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>
        <f>8006.4+4593.6</f>
        <v>12600</v>
      </c>
      <c r="AO88" s="61"/>
      <c r="AP88" s="61"/>
      <c r="AQ88" s="61">
        <v>8006.4</v>
      </c>
      <c r="AR88" s="61"/>
      <c r="AS88" s="61"/>
      <c r="AT88" s="61">
        <v>8006.4</v>
      </c>
      <c r="AU88" s="61"/>
      <c r="AV88" s="61"/>
      <c r="AW88" s="41"/>
      <c r="AX88" s="41"/>
      <c r="AY88" s="41"/>
      <c r="AZ88" s="41"/>
      <c r="BA88" s="41"/>
      <c r="BB88" s="41"/>
      <c r="BC88" s="41"/>
      <c r="BD88" s="41"/>
      <c r="BE88" s="7"/>
    </row>
    <row r="89" spans="1:57" ht="66" customHeight="1" x14ac:dyDescent="0.25">
      <c r="A89" s="1"/>
      <c r="B89" s="2" t="s">
        <v>73</v>
      </c>
      <c r="C89" s="2" t="s">
        <v>73</v>
      </c>
      <c r="D89" s="40">
        <v>803</v>
      </c>
      <c r="E89" s="2" t="s">
        <v>149</v>
      </c>
      <c r="F89" s="2" t="s">
        <v>148</v>
      </c>
      <c r="G89" s="40">
        <v>1</v>
      </c>
      <c r="H89" s="40">
        <v>803</v>
      </c>
      <c r="I89" s="40">
        <v>1</v>
      </c>
      <c r="J89" s="40">
        <v>2</v>
      </c>
      <c r="K89" s="40">
        <v>2</v>
      </c>
      <c r="L89" s="40">
        <v>5</v>
      </c>
      <c r="M89" s="40"/>
      <c r="N89" s="40" t="s">
        <v>37</v>
      </c>
      <c r="O89" s="40">
        <v>803</v>
      </c>
      <c r="P89" s="72" t="s">
        <v>61</v>
      </c>
      <c r="Q89" s="73" t="s">
        <v>163</v>
      </c>
      <c r="R89" s="72" t="s">
        <v>445</v>
      </c>
      <c r="S89" s="64" t="s">
        <v>53</v>
      </c>
      <c r="T89" s="65" t="s">
        <v>52</v>
      </c>
      <c r="U89" s="60" t="s">
        <v>80</v>
      </c>
      <c r="V89" s="60" t="s">
        <v>498</v>
      </c>
      <c r="W89" s="60">
        <v>810</v>
      </c>
      <c r="X89" s="66"/>
      <c r="Y89" s="61">
        <v>224274.73</v>
      </c>
      <c r="Z89" s="61">
        <v>0</v>
      </c>
      <c r="AA89" s="61">
        <v>0</v>
      </c>
      <c r="AB89" s="61">
        <v>201923</v>
      </c>
      <c r="AC89" s="61">
        <v>0</v>
      </c>
      <c r="AD89" s="61">
        <v>0</v>
      </c>
      <c r="AE89" s="61">
        <v>174275.8</v>
      </c>
      <c r="AF89" s="61">
        <v>0</v>
      </c>
      <c r="AG89" s="61">
        <v>0</v>
      </c>
      <c r="AH89" s="61">
        <v>193989.4</v>
      </c>
      <c r="AI89" s="61">
        <v>0</v>
      </c>
      <c r="AJ89" s="61">
        <v>0</v>
      </c>
      <c r="AK89" s="61">
        <f>130363.9+63674.5+3305.1</f>
        <v>197343.5</v>
      </c>
      <c r="AL89" s="61">
        <v>0</v>
      </c>
      <c r="AM89" s="61">
        <v>0</v>
      </c>
      <c r="AN89" s="61">
        <v>194420.9</v>
      </c>
      <c r="AO89" s="61">
        <v>0</v>
      </c>
      <c r="AP89" s="61">
        <v>0</v>
      </c>
      <c r="AQ89" s="61">
        <v>130242.9</v>
      </c>
      <c r="AR89" s="61">
        <v>0</v>
      </c>
      <c r="AS89" s="61">
        <v>0</v>
      </c>
      <c r="AT89" s="61">
        <v>119128.9</v>
      </c>
      <c r="AU89" s="61">
        <v>0</v>
      </c>
      <c r="AV89" s="61">
        <v>0</v>
      </c>
      <c r="AW89" s="41">
        <v>1642692.13</v>
      </c>
      <c r="AX89" s="41">
        <v>0</v>
      </c>
      <c r="AY89" s="41">
        <v>0</v>
      </c>
      <c r="AZ89" s="41">
        <v>8</v>
      </c>
      <c r="BA89" s="41">
        <v>0</v>
      </c>
      <c r="BB89" s="41">
        <v>1</v>
      </c>
      <c r="BC89" s="41">
        <v>1</v>
      </c>
      <c r="BD89" s="41"/>
      <c r="BE89" s="7"/>
    </row>
    <row r="90" spans="1:57" ht="61.5" customHeight="1" x14ac:dyDescent="0.25">
      <c r="A90" s="1"/>
      <c r="B90" s="2" t="s">
        <v>73</v>
      </c>
      <c r="C90" s="2" t="s">
        <v>73</v>
      </c>
      <c r="D90" s="40">
        <v>803</v>
      </c>
      <c r="E90" s="2" t="s">
        <v>149</v>
      </c>
      <c r="F90" s="2" t="s">
        <v>148</v>
      </c>
      <c r="G90" s="40">
        <v>1</v>
      </c>
      <c r="H90" s="40">
        <v>803</v>
      </c>
      <c r="I90" s="40">
        <v>1</v>
      </c>
      <c r="J90" s="40">
        <v>2</v>
      </c>
      <c r="K90" s="40">
        <v>3</v>
      </c>
      <c r="L90" s="40">
        <v>5</v>
      </c>
      <c r="M90" s="40"/>
      <c r="N90" s="40" t="s">
        <v>162</v>
      </c>
      <c r="O90" s="40">
        <v>803</v>
      </c>
      <c r="P90" s="72" t="s">
        <v>161</v>
      </c>
      <c r="Q90" s="73" t="s">
        <v>453</v>
      </c>
      <c r="R90" s="72" t="s">
        <v>445</v>
      </c>
      <c r="S90" s="64" t="s">
        <v>53</v>
      </c>
      <c r="T90" s="65" t="s">
        <v>52</v>
      </c>
      <c r="U90" s="60" t="s">
        <v>80</v>
      </c>
      <c r="V90" s="60" t="s">
        <v>526</v>
      </c>
      <c r="W90" s="60">
        <v>810</v>
      </c>
      <c r="X90" s="66"/>
      <c r="Y90" s="61">
        <v>35010.699999999997</v>
      </c>
      <c r="Z90" s="61">
        <v>0</v>
      </c>
      <c r="AA90" s="61">
        <v>0</v>
      </c>
      <c r="AB90" s="61">
        <v>24845</v>
      </c>
      <c r="AC90" s="61">
        <v>0</v>
      </c>
      <c r="AD90" s="61">
        <v>0</v>
      </c>
      <c r="AE90" s="61">
        <v>27600</v>
      </c>
      <c r="AF90" s="61">
        <v>0</v>
      </c>
      <c r="AG90" s="61">
        <v>0</v>
      </c>
      <c r="AH90" s="61">
        <v>40847</v>
      </c>
      <c r="AI90" s="61">
        <v>0</v>
      </c>
      <c r="AJ90" s="61">
        <v>0</v>
      </c>
      <c r="AK90" s="61">
        <v>19123.599999999999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1000</v>
      </c>
      <c r="AU90" s="61">
        <v>0</v>
      </c>
      <c r="AV90" s="61">
        <v>0</v>
      </c>
      <c r="AW90" s="41">
        <v>219302.7</v>
      </c>
      <c r="AX90" s="41">
        <v>0</v>
      </c>
      <c r="AY90" s="41">
        <v>0</v>
      </c>
      <c r="AZ90" s="41">
        <v>8</v>
      </c>
      <c r="BA90" s="41">
        <v>0</v>
      </c>
      <c r="BB90" s="41">
        <v>2</v>
      </c>
      <c r="BC90" s="41">
        <v>1</v>
      </c>
      <c r="BD90" s="41"/>
      <c r="BE90" s="7"/>
    </row>
    <row r="91" spans="1:57" ht="81" customHeight="1" x14ac:dyDescent="0.25">
      <c r="A91" s="1"/>
      <c r="B91" s="2" t="s">
        <v>73</v>
      </c>
      <c r="C91" s="2" t="s">
        <v>73</v>
      </c>
      <c r="D91" s="40">
        <v>803</v>
      </c>
      <c r="E91" s="2" t="s">
        <v>149</v>
      </c>
      <c r="F91" s="2" t="s">
        <v>148</v>
      </c>
      <c r="G91" s="40">
        <v>1</v>
      </c>
      <c r="H91" s="40">
        <v>803</v>
      </c>
      <c r="I91" s="40">
        <v>1</v>
      </c>
      <c r="J91" s="40">
        <v>2</v>
      </c>
      <c r="K91" s="40">
        <v>4</v>
      </c>
      <c r="L91" s="40">
        <v>5</v>
      </c>
      <c r="M91" s="40"/>
      <c r="N91" s="40" t="s">
        <v>160</v>
      </c>
      <c r="O91" s="40">
        <v>803</v>
      </c>
      <c r="P91" s="72" t="s">
        <v>159</v>
      </c>
      <c r="Q91" s="73" t="s">
        <v>158</v>
      </c>
      <c r="R91" s="72" t="s">
        <v>445</v>
      </c>
      <c r="S91" s="64" t="s">
        <v>53</v>
      </c>
      <c r="T91" s="65" t="s">
        <v>52</v>
      </c>
      <c r="U91" s="60" t="s">
        <v>80</v>
      </c>
      <c r="V91" s="60" t="s">
        <v>499</v>
      </c>
      <c r="W91" s="60">
        <v>810</v>
      </c>
      <c r="X91" s="66"/>
      <c r="Y91" s="61" t="s">
        <v>547</v>
      </c>
      <c r="Z91" s="61">
        <v>0</v>
      </c>
      <c r="AA91" s="61">
        <v>0</v>
      </c>
      <c r="AB91" s="61" t="s">
        <v>548</v>
      </c>
      <c r="AC91" s="61">
        <v>0</v>
      </c>
      <c r="AD91" s="61">
        <v>0</v>
      </c>
      <c r="AE91" s="61">
        <v>67650.100000000006</v>
      </c>
      <c r="AF91" s="61">
        <v>0</v>
      </c>
      <c r="AG91" s="61">
        <v>0</v>
      </c>
      <c r="AH91" s="61">
        <v>63985</v>
      </c>
      <c r="AI91" s="61">
        <v>0</v>
      </c>
      <c r="AJ91" s="61">
        <v>0</v>
      </c>
      <c r="AK91" s="61">
        <v>19311</v>
      </c>
      <c r="AL91" s="61">
        <v>0</v>
      </c>
      <c r="AM91" s="61">
        <v>0</v>
      </c>
      <c r="AN91" s="61">
        <v>39728</v>
      </c>
      <c r="AO91" s="61">
        <v>0</v>
      </c>
      <c r="AP91" s="61">
        <v>0</v>
      </c>
      <c r="AQ91" s="61">
        <v>33027.599999999999</v>
      </c>
      <c r="AR91" s="61">
        <v>0</v>
      </c>
      <c r="AS91" s="61">
        <v>0</v>
      </c>
      <c r="AT91" s="61">
        <v>26594.9</v>
      </c>
      <c r="AU91" s="61">
        <v>0</v>
      </c>
      <c r="AV91" s="61">
        <v>0</v>
      </c>
      <c r="AW91" s="41">
        <v>506748.86</v>
      </c>
      <c r="AX91" s="41">
        <v>0</v>
      </c>
      <c r="AY91" s="41">
        <v>0</v>
      </c>
      <c r="AZ91" s="41">
        <v>8</v>
      </c>
      <c r="BA91" s="41">
        <v>0</v>
      </c>
      <c r="BB91" s="41">
        <v>3</v>
      </c>
      <c r="BC91" s="41">
        <v>1</v>
      </c>
      <c r="BD91" s="41"/>
      <c r="BE91" s="7"/>
    </row>
    <row r="92" spans="1:57" ht="80.25" customHeight="1" x14ac:dyDescent="0.25">
      <c r="A92" s="1"/>
      <c r="B92" s="2" t="s">
        <v>73</v>
      </c>
      <c r="C92" s="2" t="s">
        <v>73</v>
      </c>
      <c r="D92" s="40">
        <v>803</v>
      </c>
      <c r="E92" s="2" t="s">
        <v>149</v>
      </c>
      <c r="F92" s="2" t="s">
        <v>148</v>
      </c>
      <c r="G92" s="40">
        <v>1</v>
      </c>
      <c r="H92" s="40">
        <v>803</v>
      </c>
      <c r="I92" s="40">
        <v>1</v>
      </c>
      <c r="J92" s="40">
        <v>2</v>
      </c>
      <c r="K92" s="40">
        <v>5</v>
      </c>
      <c r="L92" s="40">
        <v>5</v>
      </c>
      <c r="M92" s="40"/>
      <c r="N92" s="40" t="s">
        <v>157</v>
      </c>
      <c r="O92" s="40">
        <v>803</v>
      </c>
      <c r="P92" s="72" t="s">
        <v>156</v>
      </c>
      <c r="Q92" s="73" t="s">
        <v>155</v>
      </c>
      <c r="R92" s="72" t="s">
        <v>445</v>
      </c>
      <c r="S92" s="64" t="s">
        <v>53</v>
      </c>
      <c r="T92" s="65" t="s">
        <v>52</v>
      </c>
      <c r="U92" s="60" t="s">
        <v>80</v>
      </c>
      <c r="V92" s="60" t="s">
        <v>500</v>
      </c>
      <c r="W92" s="60">
        <v>810</v>
      </c>
      <c r="X92" s="66"/>
      <c r="Y92" s="61" t="s">
        <v>549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26400</v>
      </c>
      <c r="AF92" s="61">
        <v>0</v>
      </c>
      <c r="AG92" s="61">
        <v>0</v>
      </c>
      <c r="AH92" s="61">
        <v>30000</v>
      </c>
      <c r="AI92" s="61">
        <v>0</v>
      </c>
      <c r="AJ92" s="61">
        <v>0</v>
      </c>
      <c r="AK92" s="61">
        <v>15000</v>
      </c>
      <c r="AL92" s="61">
        <v>0</v>
      </c>
      <c r="AM92" s="61">
        <v>0</v>
      </c>
      <c r="AN92" s="61">
        <f t="shared" ref="AN92:AP92" si="8">AN93+AN94</f>
        <v>222500</v>
      </c>
      <c r="AO92" s="61">
        <f t="shared" si="8"/>
        <v>0</v>
      </c>
      <c r="AP92" s="61">
        <f t="shared" si="8"/>
        <v>0</v>
      </c>
      <c r="AQ92" s="61">
        <f>AQ93+AQ94</f>
        <v>20700</v>
      </c>
      <c r="AR92" s="61">
        <f t="shared" ref="AR92:AT92" si="9">AR93+AR94</f>
        <v>0</v>
      </c>
      <c r="AS92" s="61">
        <f t="shared" si="9"/>
        <v>0</v>
      </c>
      <c r="AT92" s="61">
        <f t="shared" si="9"/>
        <v>19550</v>
      </c>
      <c r="AU92" s="61">
        <v>0</v>
      </c>
      <c r="AV92" s="61">
        <v>0</v>
      </c>
      <c r="AW92" s="41">
        <v>272304.7</v>
      </c>
      <c r="AX92" s="41">
        <v>0</v>
      </c>
      <c r="AY92" s="41">
        <v>0</v>
      </c>
      <c r="AZ92" s="41">
        <v>8</v>
      </c>
      <c r="BA92" s="41">
        <v>0</v>
      </c>
      <c r="BB92" s="41">
        <v>4</v>
      </c>
      <c r="BC92" s="41">
        <v>1</v>
      </c>
      <c r="BD92" s="41"/>
      <c r="BE92" s="7"/>
    </row>
    <row r="93" spans="1:57" ht="45" customHeight="1" x14ac:dyDescent="0.25">
      <c r="A93" s="1"/>
      <c r="B93" s="2"/>
      <c r="C93" s="2"/>
      <c r="D93" s="40"/>
      <c r="E93" s="2"/>
      <c r="F93" s="2"/>
      <c r="G93" s="40"/>
      <c r="H93" s="40"/>
      <c r="I93" s="40"/>
      <c r="J93" s="40"/>
      <c r="K93" s="40"/>
      <c r="L93" s="40"/>
      <c r="M93" s="40"/>
      <c r="N93" s="40"/>
      <c r="O93" s="40"/>
      <c r="P93" s="72" t="s">
        <v>454</v>
      </c>
      <c r="Q93" s="73" t="s">
        <v>455</v>
      </c>
      <c r="R93" s="72" t="s">
        <v>445</v>
      </c>
      <c r="S93" s="64"/>
      <c r="T93" s="65" t="s">
        <v>52</v>
      </c>
      <c r="U93" s="60" t="s">
        <v>80</v>
      </c>
      <c r="V93" s="60" t="s">
        <v>523</v>
      </c>
      <c r="W93" s="60">
        <v>810</v>
      </c>
      <c r="X93" s="66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>
        <v>90000</v>
      </c>
      <c r="AO93" s="61"/>
      <c r="AP93" s="61"/>
      <c r="AQ93" s="61">
        <v>2250</v>
      </c>
      <c r="AR93" s="61"/>
      <c r="AS93" s="61"/>
      <c r="AT93" s="61">
        <v>2125</v>
      </c>
      <c r="AU93" s="61"/>
      <c r="AV93" s="61"/>
      <c r="AW93" s="41"/>
      <c r="AX93" s="41"/>
      <c r="AY93" s="41"/>
      <c r="AZ93" s="41"/>
      <c r="BA93" s="41"/>
      <c r="BB93" s="41"/>
      <c r="BC93" s="41"/>
      <c r="BD93" s="41"/>
      <c r="BE93" s="7"/>
    </row>
    <row r="94" spans="1:57" ht="60.75" customHeight="1" x14ac:dyDescent="0.25">
      <c r="A94" s="1"/>
      <c r="B94" s="2"/>
      <c r="C94" s="2"/>
      <c r="D94" s="40"/>
      <c r="E94" s="2"/>
      <c r="F94" s="2"/>
      <c r="G94" s="40"/>
      <c r="H94" s="40"/>
      <c r="I94" s="40"/>
      <c r="J94" s="40"/>
      <c r="K94" s="40"/>
      <c r="L94" s="40"/>
      <c r="M94" s="40"/>
      <c r="N94" s="40"/>
      <c r="O94" s="40"/>
      <c r="P94" s="72" t="s">
        <v>546</v>
      </c>
      <c r="Q94" s="73" t="s">
        <v>456</v>
      </c>
      <c r="R94" s="72" t="s">
        <v>445</v>
      </c>
      <c r="S94" s="64"/>
      <c r="T94" s="65" t="s">
        <v>52</v>
      </c>
      <c r="U94" s="60" t="s">
        <v>80</v>
      </c>
      <c r="V94" s="60" t="s">
        <v>524</v>
      </c>
      <c r="W94" s="60">
        <v>810</v>
      </c>
      <c r="X94" s="66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>
        <f>70000+60000+2500</f>
        <v>132500</v>
      </c>
      <c r="AO94" s="61"/>
      <c r="AP94" s="61"/>
      <c r="AQ94" s="61">
        <f>13500+2700+2250</f>
        <v>18450</v>
      </c>
      <c r="AR94" s="61"/>
      <c r="AS94" s="61"/>
      <c r="AT94" s="61">
        <f>12750+2550+2125</f>
        <v>17425</v>
      </c>
      <c r="AU94" s="61"/>
      <c r="AV94" s="61"/>
      <c r="AW94" s="41"/>
      <c r="AX94" s="41"/>
      <c r="AY94" s="41"/>
      <c r="AZ94" s="41"/>
      <c r="BA94" s="41"/>
      <c r="BB94" s="41"/>
      <c r="BC94" s="41"/>
      <c r="BD94" s="41"/>
      <c r="BE94" s="7"/>
    </row>
    <row r="95" spans="1:57" ht="58.5" customHeight="1" x14ac:dyDescent="0.25">
      <c r="A95" s="1"/>
      <c r="B95" s="2" t="s">
        <v>73</v>
      </c>
      <c r="C95" s="2" t="s">
        <v>73</v>
      </c>
      <c r="D95" s="40">
        <v>803</v>
      </c>
      <c r="E95" s="2" t="s">
        <v>149</v>
      </c>
      <c r="F95" s="2" t="s">
        <v>148</v>
      </c>
      <c r="G95" s="40">
        <v>1</v>
      </c>
      <c r="H95" s="40">
        <v>803</v>
      </c>
      <c r="I95" s="40">
        <v>1</v>
      </c>
      <c r="J95" s="40">
        <v>2</v>
      </c>
      <c r="K95" s="40">
        <v>6</v>
      </c>
      <c r="L95" s="40">
        <v>5</v>
      </c>
      <c r="M95" s="40"/>
      <c r="N95" s="40" t="s">
        <v>154</v>
      </c>
      <c r="O95" s="40">
        <v>803</v>
      </c>
      <c r="P95" s="72" t="s">
        <v>153</v>
      </c>
      <c r="Q95" s="73" t="s">
        <v>152</v>
      </c>
      <c r="R95" s="72" t="s">
        <v>445</v>
      </c>
      <c r="S95" s="64" t="s">
        <v>53</v>
      </c>
      <c r="T95" s="65" t="s">
        <v>52</v>
      </c>
      <c r="U95" s="76" t="s">
        <v>80</v>
      </c>
      <c r="V95" s="60" t="s">
        <v>527</v>
      </c>
      <c r="W95" s="60">
        <v>810</v>
      </c>
      <c r="X95" s="66"/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600</v>
      </c>
      <c r="AL95" s="61">
        <v>0</v>
      </c>
      <c r="AM95" s="61">
        <v>0</v>
      </c>
      <c r="AN95" s="61">
        <v>282</v>
      </c>
      <c r="AO95" s="61">
        <v>0</v>
      </c>
      <c r="AP95" s="61">
        <v>0</v>
      </c>
      <c r="AQ95" s="61">
        <v>278.8</v>
      </c>
      <c r="AR95" s="61">
        <v>0</v>
      </c>
      <c r="AS95" s="61">
        <v>0</v>
      </c>
      <c r="AT95" s="61">
        <v>277.2</v>
      </c>
      <c r="AU95" s="61">
        <v>0</v>
      </c>
      <c r="AV95" s="61">
        <v>0</v>
      </c>
      <c r="AW95" s="41">
        <v>2400</v>
      </c>
      <c r="AX95" s="41">
        <v>0</v>
      </c>
      <c r="AY95" s="41">
        <v>0</v>
      </c>
      <c r="AZ95" s="41">
        <v>3</v>
      </c>
      <c r="BA95" s="41">
        <v>0</v>
      </c>
      <c r="BB95" s="41">
        <v>5</v>
      </c>
      <c r="BC95" s="41">
        <v>1</v>
      </c>
      <c r="BD95" s="41"/>
      <c r="BE95" s="7"/>
    </row>
    <row r="96" spans="1:57" ht="57.75" customHeight="1" x14ac:dyDescent="0.25">
      <c r="A96" s="1"/>
      <c r="B96" s="2" t="s">
        <v>73</v>
      </c>
      <c r="C96" s="2" t="s">
        <v>73</v>
      </c>
      <c r="D96" s="40">
        <v>803</v>
      </c>
      <c r="E96" s="2" t="s">
        <v>149</v>
      </c>
      <c r="F96" s="2" t="s">
        <v>148</v>
      </c>
      <c r="G96" s="40">
        <v>1</v>
      </c>
      <c r="H96" s="40">
        <v>803</v>
      </c>
      <c r="I96" s="40">
        <v>1</v>
      </c>
      <c r="J96" s="40">
        <v>2</v>
      </c>
      <c r="K96" s="40">
        <v>8</v>
      </c>
      <c r="L96" s="40">
        <v>5</v>
      </c>
      <c r="M96" s="40"/>
      <c r="N96" s="40" t="s">
        <v>147</v>
      </c>
      <c r="O96" s="40">
        <v>803</v>
      </c>
      <c r="P96" s="71" t="s">
        <v>150</v>
      </c>
      <c r="Q96" s="74" t="s">
        <v>146</v>
      </c>
      <c r="R96" s="72" t="s">
        <v>445</v>
      </c>
      <c r="S96" s="64" t="s">
        <v>53</v>
      </c>
      <c r="T96" s="65" t="s">
        <v>52</v>
      </c>
      <c r="U96" s="76" t="s">
        <v>80</v>
      </c>
      <c r="V96" s="60" t="s">
        <v>417</v>
      </c>
      <c r="W96" s="60" t="s">
        <v>9</v>
      </c>
      <c r="X96" s="66"/>
      <c r="Y96" s="61">
        <v>40004.1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5000</v>
      </c>
      <c r="AL96" s="61">
        <v>0</v>
      </c>
      <c r="AM96" s="61">
        <v>0</v>
      </c>
      <c r="AN96" s="61">
        <v>10000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500</v>
      </c>
      <c r="AU96" s="61">
        <v>0</v>
      </c>
      <c r="AV96" s="61">
        <v>0</v>
      </c>
      <c r="AW96" s="41">
        <v>40004.1</v>
      </c>
      <c r="AX96" s="41">
        <v>0</v>
      </c>
      <c r="AY96" s="41">
        <v>0</v>
      </c>
      <c r="AZ96" s="41">
        <v>1</v>
      </c>
      <c r="BA96" s="41">
        <v>0</v>
      </c>
      <c r="BB96" s="41">
        <v>7</v>
      </c>
      <c r="BC96" s="41">
        <v>1</v>
      </c>
      <c r="BD96" s="41"/>
      <c r="BE96" s="7"/>
    </row>
    <row r="97" spans="1:57" ht="29.25" customHeight="1" x14ac:dyDescent="0.25">
      <c r="A97" s="1"/>
      <c r="B97" s="2" t="s">
        <v>136</v>
      </c>
      <c r="C97" s="2" t="s">
        <v>73</v>
      </c>
      <c r="D97" s="40">
        <v>803</v>
      </c>
      <c r="E97" s="2"/>
      <c r="F97" s="2" t="s">
        <v>135</v>
      </c>
      <c r="G97" s="40">
        <v>2</v>
      </c>
      <c r="H97" s="3">
        <v>803</v>
      </c>
      <c r="I97" s="84"/>
      <c r="J97" s="84"/>
      <c r="K97" s="5">
        <v>14</v>
      </c>
      <c r="L97" s="40">
        <v>5</v>
      </c>
      <c r="M97" s="40">
        <v>0</v>
      </c>
      <c r="N97" s="40" t="s">
        <v>134</v>
      </c>
      <c r="O97" s="3">
        <v>803</v>
      </c>
      <c r="P97" s="96" t="s">
        <v>27</v>
      </c>
      <c r="Q97" s="97" t="s">
        <v>145</v>
      </c>
      <c r="R97" s="68" t="s">
        <v>15</v>
      </c>
      <c r="S97" s="58" t="s">
        <v>53</v>
      </c>
      <c r="T97" s="59" t="s">
        <v>2</v>
      </c>
      <c r="U97" s="52" t="s">
        <v>2</v>
      </c>
      <c r="V97" s="52" t="s">
        <v>2</v>
      </c>
      <c r="W97" s="60" t="s">
        <v>2</v>
      </c>
      <c r="X97" s="58"/>
      <c r="Y97" s="61">
        <v>45114.58</v>
      </c>
      <c r="Z97" s="62">
        <v>0</v>
      </c>
      <c r="AA97" s="63">
        <v>45114.58</v>
      </c>
      <c r="AB97" s="61">
        <v>39303.5</v>
      </c>
      <c r="AC97" s="62">
        <v>0</v>
      </c>
      <c r="AD97" s="63">
        <v>39303.5</v>
      </c>
      <c r="AE97" s="61">
        <v>44284.5</v>
      </c>
      <c r="AF97" s="62">
        <v>0</v>
      </c>
      <c r="AG97" s="63">
        <v>44284.5</v>
      </c>
      <c r="AH97" s="61">
        <v>41286</v>
      </c>
      <c r="AI97" s="62">
        <v>0</v>
      </c>
      <c r="AJ97" s="63">
        <v>41286</v>
      </c>
      <c r="AK97" s="61">
        <f>AK98</f>
        <v>41734.199999999997</v>
      </c>
      <c r="AL97" s="61">
        <f t="shared" ref="AL97:AT97" si="10">AL98</f>
        <v>0</v>
      </c>
      <c r="AM97" s="61">
        <f t="shared" si="10"/>
        <v>0</v>
      </c>
      <c r="AN97" s="61">
        <f t="shared" si="10"/>
        <v>42500.200000000004</v>
      </c>
      <c r="AO97" s="61">
        <f t="shared" si="10"/>
        <v>0</v>
      </c>
      <c r="AP97" s="61">
        <f t="shared" si="10"/>
        <v>0</v>
      </c>
      <c r="AQ97" s="61">
        <f t="shared" si="10"/>
        <v>26520.799999999999</v>
      </c>
      <c r="AR97" s="61">
        <f t="shared" si="10"/>
        <v>0</v>
      </c>
      <c r="AS97" s="61">
        <f t="shared" si="10"/>
        <v>0</v>
      </c>
      <c r="AT97" s="61">
        <f t="shared" si="10"/>
        <v>26173</v>
      </c>
      <c r="AU97" s="62">
        <v>0</v>
      </c>
      <c r="AV97" s="61">
        <v>70800</v>
      </c>
      <c r="AW97" s="41">
        <v>406030.08000000002</v>
      </c>
      <c r="AX97" s="41">
        <v>0</v>
      </c>
      <c r="AY97" s="41">
        <v>406030.08000000002</v>
      </c>
      <c r="AZ97" s="41">
        <v>0</v>
      </c>
      <c r="BA97" s="23">
        <v>0</v>
      </c>
      <c r="BB97" s="85"/>
      <c r="BC97" s="85"/>
      <c r="BD97" s="22">
        <v>0</v>
      </c>
      <c r="BE97" s="7"/>
    </row>
    <row r="98" spans="1:57" ht="51" customHeight="1" x14ac:dyDescent="0.25">
      <c r="A98" s="1"/>
      <c r="B98" s="2" t="s">
        <v>73</v>
      </c>
      <c r="C98" s="2" t="s">
        <v>73</v>
      </c>
      <c r="D98" s="40">
        <v>803</v>
      </c>
      <c r="E98" s="2" t="s">
        <v>136</v>
      </c>
      <c r="F98" s="2" t="s">
        <v>135</v>
      </c>
      <c r="G98" s="40">
        <v>2</v>
      </c>
      <c r="H98" s="40">
        <v>803</v>
      </c>
      <c r="I98" s="40"/>
      <c r="J98" s="40"/>
      <c r="K98" s="40"/>
      <c r="L98" s="40">
        <v>4</v>
      </c>
      <c r="M98" s="40"/>
      <c r="N98" s="40" t="s">
        <v>134</v>
      </c>
      <c r="O98" s="3">
        <v>803</v>
      </c>
      <c r="P98" s="96"/>
      <c r="Q98" s="97"/>
      <c r="R98" s="72" t="s">
        <v>445</v>
      </c>
      <c r="S98" s="64" t="s">
        <v>53</v>
      </c>
      <c r="T98" s="65" t="s">
        <v>52</v>
      </c>
      <c r="U98" s="60" t="s">
        <v>2</v>
      </c>
      <c r="V98" s="60" t="s">
        <v>2</v>
      </c>
      <c r="W98" s="60" t="s">
        <v>2</v>
      </c>
      <c r="X98" s="66"/>
      <c r="Y98" s="61">
        <v>45114.58</v>
      </c>
      <c r="Z98" s="61">
        <v>0</v>
      </c>
      <c r="AA98" s="61">
        <v>45114.58</v>
      </c>
      <c r="AB98" s="61">
        <v>39303.5</v>
      </c>
      <c r="AC98" s="61">
        <v>0</v>
      </c>
      <c r="AD98" s="61">
        <v>39303.5</v>
      </c>
      <c r="AE98" s="61">
        <v>44284.5</v>
      </c>
      <c r="AF98" s="61">
        <v>0</v>
      </c>
      <c r="AG98" s="61">
        <v>44284.5</v>
      </c>
      <c r="AH98" s="61">
        <v>41286</v>
      </c>
      <c r="AI98" s="61">
        <v>0</v>
      </c>
      <c r="AJ98" s="61">
        <v>41286</v>
      </c>
      <c r="AK98" s="61">
        <f t="shared" ref="AK98:AM98" si="11">SUM(AK99:AK105)</f>
        <v>41734.199999999997</v>
      </c>
      <c r="AL98" s="61">
        <f t="shared" si="11"/>
        <v>0</v>
      </c>
      <c r="AM98" s="61">
        <f t="shared" si="11"/>
        <v>0</v>
      </c>
      <c r="AN98" s="61">
        <f>AN99+AN103+AN104+AN105</f>
        <v>42500.200000000004</v>
      </c>
      <c r="AO98" s="61">
        <f t="shared" ref="AO98:AT98" si="12">AO99+AO103+AO104+AO105</f>
        <v>0</v>
      </c>
      <c r="AP98" s="61">
        <f t="shared" si="12"/>
        <v>0</v>
      </c>
      <c r="AQ98" s="61">
        <f t="shared" si="12"/>
        <v>26520.799999999999</v>
      </c>
      <c r="AR98" s="61">
        <f t="shared" si="12"/>
        <v>0</v>
      </c>
      <c r="AS98" s="61">
        <f t="shared" si="12"/>
        <v>0</v>
      </c>
      <c r="AT98" s="61">
        <f t="shared" si="12"/>
        <v>26173</v>
      </c>
      <c r="AU98" s="61">
        <v>0</v>
      </c>
      <c r="AV98" s="61">
        <v>70800</v>
      </c>
      <c r="AW98" s="41">
        <v>406030.08000000002</v>
      </c>
      <c r="AX98" s="41">
        <v>0</v>
      </c>
      <c r="AY98" s="41">
        <v>406030.08000000002</v>
      </c>
      <c r="AZ98" s="41">
        <v>1</v>
      </c>
      <c r="BA98" s="41">
        <v>0</v>
      </c>
      <c r="BB98" s="41">
        <v>1</v>
      </c>
      <c r="BC98" s="41">
        <v>1</v>
      </c>
      <c r="BD98" s="41"/>
      <c r="BE98" s="7"/>
    </row>
    <row r="99" spans="1:57" ht="95.25" customHeight="1" x14ac:dyDescent="0.25">
      <c r="A99" s="1"/>
      <c r="B99" s="2" t="s">
        <v>73</v>
      </c>
      <c r="C99" s="2" t="s">
        <v>73</v>
      </c>
      <c r="D99" s="40">
        <v>803</v>
      </c>
      <c r="E99" s="2" t="s">
        <v>136</v>
      </c>
      <c r="F99" s="2" t="s">
        <v>135</v>
      </c>
      <c r="G99" s="40">
        <v>2</v>
      </c>
      <c r="H99" s="40">
        <v>803</v>
      </c>
      <c r="I99" s="40">
        <v>1</v>
      </c>
      <c r="J99" s="40">
        <v>1</v>
      </c>
      <c r="K99" s="40">
        <v>9</v>
      </c>
      <c r="L99" s="40">
        <v>5</v>
      </c>
      <c r="M99" s="40"/>
      <c r="N99" s="40" t="s">
        <v>144</v>
      </c>
      <c r="O99" s="40">
        <v>803</v>
      </c>
      <c r="P99" s="69" t="s">
        <v>143</v>
      </c>
      <c r="Q99" s="70" t="s">
        <v>457</v>
      </c>
      <c r="R99" s="72" t="s">
        <v>445</v>
      </c>
      <c r="S99" s="64" t="s">
        <v>53</v>
      </c>
      <c r="T99" s="65" t="s">
        <v>52</v>
      </c>
      <c r="U99" s="60" t="s">
        <v>80</v>
      </c>
      <c r="V99" s="60" t="s">
        <v>536</v>
      </c>
      <c r="W99" s="60">
        <v>810</v>
      </c>
      <c r="X99" s="66"/>
      <c r="Y99" s="61">
        <f>16990.5+1826.11</f>
        <v>18816.61</v>
      </c>
      <c r="Z99" s="61">
        <v>0</v>
      </c>
      <c r="AA99" s="61">
        <v>0</v>
      </c>
      <c r="AB99" s="61">
        <v>18340</v>
      </c>
      <c r="AC99" s="61">
        <v>0</v>
      </c>
      <c r="AD99" s="61">
        <v>0</v>
      </c>
      <c r="AE99" s="61">
        <f>18184.7+3126.2</f>
        <v>21310.9</v>
      </c>
      <c r="AF99" s="61">
        <v>0</v>
      </c>
      <c r="AG99" s="61">
        <v>0</v>
      </c>
      <c r="AH99" s="61">
        <f>18002.1+3657.5</f>
        <v>21659.599999999999</v>
      </c>
      <c r="AI99" s="61">
        <v>0</v>
      </c>
      <c r="AJ99" s="61">
        <v>0</v>
      </c>
      <c r="AK99" s="61">
        <v>20813</v>
      </c>
      <c r="AL99" s="61">
        <v>0</v>
      </c>
      <c r="AM99" s="61">
        <v>0</v>
      </c>
      <c r="AN99" s="61">
        <f>AN100+AN101+AN102</f>
        <v>19550</v>
      </c>
      <c r="AO99" s="61">
        <f t="shared" ref="AO99:AT99" si="13">AO100+AO101+AO102</f>
        <v>0</v>
      </c>
      <c r="AP99" s="61">
        <f t="shared" si="13"/>
        <v>0</v>
      </c>
      <c r="AQ99" s="61">
        <f t="shared" si="13"/>
        <v>8241</v>
      </c>
      <c r="AR99" s="61">
        <f t="shared" si="13"/>
        <v>0</v>
      </c>
      <c r="AS99" s="61">
        <f t="shared" si="13"/>
        <v>0</v>
      </c>
      <c r="AT99" s="61">
        <f t="shared" si="13"/>
        <v>8191.5</v>
      </c>
      <c r="AU99" s="61">
        <v>0</v>
      </c>
      <c r="AV99" s="61">
        <v>0</v>
      </c>
      <c r="AW99" s="41">
        <v>161758.79999999999</v>
      </c>
      <c r="AX99" s="41">
        <v>0</v>
      </c>
      <c r="AY99" s="41">
        <v>0</v>
      </c>
      <c r="AZ99" s="41">
        <v>8</v>
      </c>
      <c r="BA99" s="41">
        <v>0</v>
      </c>
      <c r="BB99" s="41">
        <v>1</v>
      </c>
      <c r="BC99" s="41">
        <v>1</v>
      </c>
      <c r="BD99" s="41"/>
      <c r="BE99" s="7"/>
    </row>
    <row r="100" spans="1:57" ht="58.5" customHeight="1" x14ac:dyDescent="0.25">
      <c r="A100" s="1"/>
      <c r="B100" s="2"/>
      <c r="C100" s="2"/>
      <c r="D100" s="40"/>
      <c r="E100" s="2"/>
      <c r="F100" s="2"/>
      <c r="G100" s="40"/>
      <c r="H100" s="40"/>
      <c r="I100" s="40"/>
      <c r="J100" s="40"/>
      <c r="K100" s="40"/>
      <c r="L100" s="40"/>
      <c r="M100" s="40"/>
      <c r="N100" s="40"/>
      <c r="O100" s="40"/>
      <c r="P100" s="69" t="s">
        <v>458</v>
      </c>
      <c r="Q100" s="70" t="s">
        <v>459</v>
      </c>
      <c r="R100" s="72" t="s">
        <v>445</v>
      </c>
      <c r="S100" s="64"/>
      <c r="T100" s="65" t="s">
        <v>52</v>
      </c>
      <c r="U100" s="60" t="s">
        <v>80</v>
      </c>
      <c r="V100" s="60" t="s">
        <v>501</v>
      </c>
      <c r="W100" s="60">
        <v>810</v>
      </c>
      <c r="X100" s="66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>
        <v>5000</v>
      </c>
      <c r="AO100" s="61"/>
      <c r="AP100" s="61"/>
      <c r="AQ100" s="61">
        <v>300</v>
      </c>
      <c r="AR100" s="61"/>
      <c r="AS100" s="61"/>
      <c r="AT100" s="61">
        <v>300</v>
      </c>
      <c r="AU100" s="61"/>
      <c r="AV100" s="61"/>
      <c r="AW100" s="41"/>
      <c r="AX100" s="41"/>
      <c r="AY100" s="41"/>
      <c r="AZ100" s="41"/>
      <c r="BA100" s="41"/>
      <c r="BB100" s="41"/>
      <c r="BC100" s="41"/>
      <c r="BD100" s="41"/>
      <c r="BE100" s="7"/>
    </row>
    <row r="101" spans="1:57" ht="66" customHeight="1" x14ac:dyDescent="0.25">
      <c r="A101" s="1"/>
      <c r="B101" s="2"/>
      <c r="C101" s="2"/>
      <c r="D101" s="40"/>
      <c r="E101" s="2"/>
      <c r="F101" s="2"/>
      <c r="G101" s="40"/>
      <c r="H101" s="40"/>
      <c r="I101" s="40"/>
      <c r="J101" s="40"/>
      <c r="K101" s="40"/>
      <c r="L101" s="40"/>
      <c r="M101" s="40"/>
      <c r="N101" s="40"/>
      <c r="O101" s="40"/>
      <c r="P101" s="69" t="s">
        <v>460</v>
      </c>
      <c r="Q101" s="70" t="s">
        <v>425</v>
      </c>
      <c r="R101" s="72" t="s">
        <v>445</v>
      </c>
      <c r="S101" s="64"/>
      <c r="T101" s="65" t="s">
        <v>52</v>
      </c>
      <c r="U101" s="60" t="s">
        <v>80</v>
      </c>
      <c r="V101" s="60" t="s">
        <v>502</v>
      </c>
      <c r="W101" s="60">
        <v>810</v>
      </c>
      <c r="X101" s="66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>
        <f>6000+6580</f>
        <v>12580</v>
      </c>
      <c r="AO101" s="61"/>
      <c r="AP101" s="61"/>
      <c r="AQ101" s="61">
        <f>6000+369</f>
        <v>6369</v>
      </c>
      <c r="AR101" s="61"/>
      <c r="AS101" s="61"/>
      <c r="AT101" s="61">
        <f>5640+688.5</f>
        <v>6328.5</v>
      </c>
      <c r="AU101" s="61"/>
      <c r="AV101" s="61"/>
      <c r="AW101" s="41"/>
      <c r="AX101" s="41"/>
      <c r="AY101" s="41"/>
      <c r="AZ101" s="41"/>
      <c r="BA101" s="41"/>
      <c r="BB101" s="41"/>
      <c r="BC101" s="41"/>
      <c r="BD101" s="41"/>
      <c r="BE101" s="7"/>
    </row>
    <row r="102" spans="1:57" ht="49.5" customHeight="1" x14ac:dyDescent="0.25">
      <c r="A102" s="1"/>
      <c r="B102" s="2"/>
      <c r="C102" s="2"/>
      <c r="D102" s="40"/>
      <c r="E102" s="2"/>
      <c r="F102" s="2"/>
      <c r="G102" s="40"/>
      <c r="H102" s="40"/>
      <c r="I102" s="40"/>
      <c r="J102" s="40"/>
      <c r="K102" s="40"/>
      <c r="L102" s="40"/>
      <c r="M102" s="40"/>
      <c r="N102" s="40"/>
      <c r="O102" s="40"/>
      <c r="P102" s="69" t="s">
        <v>461</v>
      </c>
      <c r="Q102" s="70" t="s">
        <v>462</v>
      </c>
      <c r="R102" s="72" t="s">
        <v>445</v>
      </c>
      <c r="S102" s="64"/>
      <c r="T102" s="65" t="s">
        <v>52</v>
      </c>
      <c r="U102" s="60" t="s">
        <v>80</v>
      </c>
      <c r="V102" s="60" t="s">
        <v>503</v>
      </c>
      <c r="W102" s="60">
        <v>810</v>
      </c>
      <c r="X102" s="66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>
        <f>1500+470</f>
        <v>1970</v>
      </c>
      <c r="AO102" s="61"/>
      <c r="AP102" s="61"/>
      <c r="AQ102" s="61">
        <f>1491+81</f>
        <v>1572</v>
      </c>
      <c r="AR102" s="61"/>
      <c r="AS102" s="61"/>
      <c r="AT102" s="61">
        <f>1486.5+76.5</f>
        <v>1563</v>
      </c>
      <c r="AU102" s="61"/>
      <c r="AV102" s="61"/>
      <c r="AW102" s="41"/>
      <c r="AX102" s="41"/>
      <c r="AY102" s="41"/>
      <c r="AZ102" s="41"/>
      <c r="BA102" s="41"/>
      <c r="BB102" s="41"/>
      <c r="BC102" s="41"/>
      <c r="BD102" s="41"/>
      <c r="BE102" s="7"/>
    </row>
    <row r="103" spans="1:57" ht="78.75" customHeight="1" x14ac:dyDescent="0.25">
      <c r="A103" s="1"/>
      <c r="B103" s="2" t="s">
        <v>73</v>
      </c>
      <c r="C103" s="2" t="s">
        <v>73</v>
      </c>
      <c r="D103" s="40">
        <v>803</v>
      </c>
      <c r="E103" s="2" t="s">
        <v>136</v>
      </c>
      <c r="F103" s="2" t="s">
        <v>135</v>
      </c>
      <c r="G103" s="40">
        <v>2</v>
      </c>
      <c r="H103" s="40">
        <v>803</v>
      </c>
      <c r="I103" s="40">
        <v>1</v>
      </c>
      <c r="J103" s="40">
        <v>1</v>
      </c>
      <c r="K103" s="40">
        <v>10</v>
      </c>
      <c r="L103" s="40">
        <v>5</v>
      </c>
      <c r="M103" s="40"/>
      <c r="N103" s="40" t="s">
        <v>25</v>
      </c>
      <c r="O103" s="40">
        <v>803</v>
      </c>
      <c r="P103" s="72" t="s">
        <v>24</v>
      </c>
      <c r="Q103" s="73" t="s">
        <v>142</v>
      </c>
      <c r="R103" s="72" t="s">
        <v>445</v>
      </c>
      <c r="S103" s="64" t="s">
        <v>53</v>
      </c>
      <c r="T103" s="65" t="s">
        <v>52</v>
      </c>
      <c r="U103" s="60" t="s">
        <v>80</v>
      </c>
      <c r="V103" s="60" t="s">
        <v>504</v>
      </c>
      <c r="W103" s="60">
        <v>810</v>
      </c>
      <c r="X103" s="66"/>
      <c r="Y103" s="61">
        <v>13901</v>
      </c>
      <c r="Z103" s="61">
        <v>0</v>
      </c>
      <c r="AA103" s="61">
        <v>0</v>
      </c>
      <c r="AB103" s="61">
        <v>16417.7</v>
      </c>
      <c r="AC103" s="61">
        <v>0</v>
      </c>
      <c r="AD103" s="61">
        <v>0</v>
      </c>
      <c r="AE103" s="61">
        <v>18513.900000000001</v>
      </c>
      <c r="AF103" s="61">
        <v>0</v>
      </c>
      <c r="AG103" s="61">
        <v>0</v>
      </c>
      <c r="AH103" s="61">
        <v>17576.400000000001</v>
      </c>
      <c r="AI103" s="61">
        <v>0</v>
      </c>
      <c r="AJ103" s="61">
        <v>0</v>
      </c>
      <c r="AK103" s="61">
        <v>20165.2</v>
      </c>
      <c r="AL103" s="61">
        <v>0</v>
      </c>
      <c r="AM103" s="61">
        <v>0</v>
      </c>
      <c r="AN103" s="61">
        <v>22394.400000000001</v>
      </c>
      <c r="AO103" s="61">
        <v>0</v>
      </c>
      <c r="AP103" s="61">
        <v>0</v>
      </c>
      <c r="AQ103" s="61">
        <v>17790.2</v>
      </c>
      <c r="AR103" s="61">
        <v>0</v>
      </c>
      <c r="AS103" s="61">
        <v>0</v>
      </c>
      <c r="AT103" s="61">
        <v>17496.2</v>
      </c>
      <c r="AU103" s="61">
        <v>0</v>
      </c>
      <c r="AV103" s="61">
        <v>0</v>
      </c>
      <c r="AW103" s="41">
        <v>148209</v>
      </c>
      <c r="AX103" s="41">
        <v>0</v>
      </c>
      <c r="AY103" s="41">
        <v>0</v>
      </c>
      <c r="AZ103" s="41">
        <v>8</v>
      </c>
      <c r="BA103" s="41">
        <v>0</v>
      </c>
      <c r="BB103" s="41">
        <v>2</v>
      </c>
      <c r="BC103" s="41">
        <v>1</v>
      </c>
      <c r="BD103" s="41"/>
      <c r="BE103" s="7"/>
    </row>
    <row r="104" spans="1:57" ht="65.25" customHeight="1" x14ac:dyDescent="0.25">
      <c r="A104" s="1"/>
      <c r="B104" s="2" t="s">
        <v>73</v>
      </c>
      <c r="C104" s="2" t="s">
        <v>73</v>
      </c>
      <c r="D104" s="40">
        <v>803</v>
      </c>
      <c r="E104" s="2" t="s">
        <v>136</v>
      </c>
      <c r="F104" s="2" t="s">
        <v>135</v>
      </c>
      <c r="G104" s="40">
        <v>2</v>
      </c>
      <c r="H104" s="40">
        <v>803</v>
      </c>
      <c r="I104" s="40">
        <v>1</v>
      </c>
      <c r="J104" s="40">
        <v>1</v>
      </c>
      <c r="K104" s="40">
        <v>11</v>
      </c>
      <c r="L104" s="40">
        <v>5</v>
      </c>
      <c r="M104" s="40"/>
      <c r="N104" s="40" t="s">
        <v>20</v>
      </c>
      <c r="O104" s="40">
        <v>803</v>
      </c>
      <c r="P104" s="72" t="s">
        <v>19</v>
      </c>
      <c r="Q104" s="73" t="s">
        <v>141</v>
      </c>
      <c r="R104" s="72" t="s">
        <v>445</v>
      </c>
      <c r="S104" s="64" t="s">
        <v>53</v>
      </c>
      <c r="T104" s="65" t="s">
        <v>52</v>
      </c>
      <c r="U104" s="76" t="s">
        <v>80</v>
      </c>
      <c r="V104" s="60" t="s">
        <v>528</v>
      </c>
      <c r="W104" s="60">
        <v>810</v>
      </c>
      <c r="X104" s="66"/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90</v>
      </c>
      <c r="AL104" s="61">
        <v>0</v>
      </c>
      <c r="AM104" s="61">
        <v>0</v>
      </c>
      <c r="AN104" s="61">
        <v>56.4</v>
      </c>
      <c r="AO104" s="61">
        <v>0</v>
      </c>
      <c r="AP104" s="61">
        <v>0</v>
      </c>
      <c r="AQ104" s="61">
        <v>55.8</v>
      </c>
      <c r="AR104" s="61">
        <v>0</v>
      </c>
      <c r="AS104" s="61">
        <v>0</v>
      </c>
      <c r="AT104" s="61">
        <v>55.5</v>
      </c>
      <c r="AU104" s="61">
        <v>0</v>
      </c>
      <c r="AV104" s="61">
        <v>0</v>
      </c>
      <c r="AW104" s="41">
        <v>1500</v>
      </c>
      <c r="AX104" s="41">
        <v>0</v>
      </c>
      <c r="AY104" s="41">
        <v>0</v>
      </c>
      <c r="AZ104" s="41">
        <v>3</v>
      </c>
      <c r="BA104" s="41">
        <v>0</v>
      </c>
      <c r="BB104" s="41">
        <v>3</v>
      </c>
      <c r="BC104" s="41">
        <v>1</v>
      </c>
      <c r="BD104" s="41"/>
      <c r="BE104" s="7"/>
    </row>
    <row r="105" spans="1:57" ht="75" customHeight="1" x14ac:dyDescent="0.25">
      <c r="A105" s="1"/>
      <c r="B105" s="2" t="s">
        <v>73</v>
      </c>
      <c r="C105" s="2" t="s">
        <v>73</v>
      </c>
      <c r="D105" s="40">
        <v>803</v>
      </c>
      <c r="E105" s="2" t="s">
        <v>136</v>
      </c>
      <c r="F105" s="2" t="s">
        <v>135</v>
      </c>
      <c r="G105" s="40">
        <v>2</v>
      </c>
      <c r="H105" s="40">
        <v>803</v>
      </c>
      <c r="I105" s="40">
        <v>1</v>
      </c>
      <c r="J105" s="40">
        <v>2</v>
      </c>
      <c r="K105" s="40">
        <v>13</v>
      </c>
      <c r="L105" s="40">
        <v>5</v>
      </c>
      <c r="M105" s="40"/>
      <c r="N105" s="40" t="s">
        <v>138</v>
      </c>
      <c r="O105" s="40">
        <v>803</v>
      </c>
      <c r="P105" s="72" t="s">
        <v>432</v>
      </c>
      <c r="Q105" s="73" t="s">
        <v>137</v>
      </c>
      <c r="R105" s="72" t="s">
        <v>445</v>
      </c>
      <c r="S105" s="64" t="s">
        <v>53</v>
      </c>
      <c r="T105" s="65" t="s">
        <v>52</v>
      </c>
      <c r="U105" s="60" t="s">
        <v>80</v>
      </c>
      <c r="V105" s="60" t="s">
        <v>505</v>
      </c>
      <c r="W105" s="60">
        <v>810</v>
      </c>
      <c r="X105" s="66"/>
      <c r="Y105" s="61" t="s">
        <v>550</v>
      </c>
      <c r="Z105" s="61">
        <v>0</v>
      </c>
      <c r="AA105" s="61">
        <v>0</v>
      </c>
      <c r="AB105" s="61" t="s">
        <v>551</v>
      </c>
      <c r="AC105" s="61">
        <v>0</v>
      </c>
      <c r="AD105" s="61">
        <v>0</v>
      </c>
      <c r="AE105" s="61">
        <v>4459.7</v>
      </c>
      <c r="AF105" s="61">
        <v>0</v>
      </c>
      <c r="AG105" s="61">
        <v>0</v>
      </c>
      <c r="AH105" s="61">
        <v>2050</v>
      </c>
      <c r="AI105" s="61">
        <v>0</v>
      </c>
      <c r="AJ105" s="61">
        <v>0</v>
      </c>
      <c r="AK105" s="61">
        <v>666</v>
      </c>
      <c r="AL105" s="61">
        <v>0</v>
      </c>
      <c r="AM105" s="61">
        <v>0</v>
      </c>
      <c r="AN105" s="61">
        <v>499.4</v>
      </c>
      <c r="AO105" s="61">
        <v>0</v>
      </c>
      <c r="AP105" s="61">
        <v>0</v>
      </c>
      <c r="AQ105" s="61">
        <v>433.8</v>
      </c>
      <c r="AR105" s="61">
        <v>0</v>
      </c>
      <c r="AS105" s="61">
        <v>0</v>
      </c>
      <c r="AT105" s="61">
        <v>429.8</v>
      </c>
      <c r="AU105" s="61">
        <v>0</v>
      </c>
      <c r="AV105" s="61">
        <v>0</v>
      </c>
      <c r="AW105" s="41">
        <v>41152.47</v>
      </c>
      <c r="AX105" s="41">
        <v>0</v>
      </c>
      <c r="AY105" s="41">
        <v>0</v>
      </c>
      <c r="AZ105" s="41">
        <v>8</v>
      </c>
      <c r="BA105" s="41">
        <v>0</v>
      </c>
      <c r="BB105" s="41">
        <v>2</v>
      </c>
      <c r="BC105" s="41">
        <v>1</v>
      </c>
      <c r="BD105" s="41"/>
      <c r="BE105" s="7"/>
    </row>
    <row r="106" spans="1:57" ht="39.75" customHeight="1" x14ac:dyDescent="0.25">
      <c r="A106" s="1"/>
      <c r="B106" s="2" t="s">
        <v>129</v>
      </c>
      <c r="C106" s="2" t="s">
        <v>73</v>
      </c>
      <c r="D106" s="40">
        <v>803</v>
      </c>
      <c r="E106" s="2"/>
      <c r="F106" s="2" t="s">
        <v>128</v>
      </c>
      <c r="G106" s="40">
        <v>3</v>
      </c>
      <c r="H106" s="3">
        <v>803</v>
      </c>
      <c r="I106" s="84"/>
      <c r="J106" s="84"/>
      <c r="K106" s="5">
        <v>19</v>
      </c>
      <c r="L106" s="40">
        <v>5</v>
      </c>
      <c r="M106" s="40">
        <v>0</v>
      </c>
      <c r="N106" s="40" t="s">
        <v>127</v>
      </c>
      <c r="O106" s="3">
        <v>803</v>
      </c>
      <c r="P106" s="96" t="s">
        <v>17</v>
      </c>
      <c r="Q106" s="97" t="s">
        <v>133</v>
      </c>
      <c r="R106" s="72" t="s">
        <v>15</v>
      </c>
      <c r="S106" s="58" t="s">
        <v>53</v>
      </c>
      <c r="T106" s="59" t="s">
        <v>2</v>
      </c>
      <c r="U106" s="52" t="s">
        <v>2</v>
      </c>
      <c r="V106" s="52" t="s">
        <v>2</v>
      </c>
      <c r="W106" s="60" t="s">
        <v>2</v>
      </c>
      <c r="X106" s="58"/>
      <c r="Y106" s="61">
        <v>11336.12</v>
      </c>
      <c r="Z106" s="62">
        <v>0</v>
      </c>
      <c r="AA106" s="63">
        <v>11336.12</v>
      </c>
      <c r="AB106" s="61">
        <v>4328.3999999999996</v>
      </c>
      <c r="AC106" s="62">
        <v>0</v>
      </c>
      <c r="AD106" s="63">
        <v>4328.3999999999996</v>
      </c>
      <c r="AE106" s="61">
        <v>17329.3</v>
      </c>
      <c r="AF106" s="62">
        <v>0</v>
      </c>
      <c r="AG106" s="63">
        <v>17329.3</v>
      </c>
      <c r="AH106" s="61">
        <v>15577</v>
      </c>
      <c r="AI106" s="62">
        <v>0</v>
      </c>
      <c r="AJ106" s="63">
        <v>15577</v>
      </c>
      <c r="AK106" s="61">
        <f>AK107</f>
        <v>26496</v>
      </c>
      <c r="AL106" s="62">
        <v>0</v>
      </c>
      <c r="AM106" s="63">
        <v>16766</v>
      </c>
      <c r="AN106" s="61">
        <f>AN107</f>
        <v>54859.5</v>
      </c>
      <c r="AO106" s="62">
        <v>0</v>
      </c>
      <c r="AP106" s="63">
        <v>26146</v>
      </c>
      <c r="AQ106" s="61">
        <f>AQ107</f>
        <v>44414.899999999994</v>
      </c>
      <c r="AR106" s="61">
        <f t="shared" ref="AR106:AT106" si="14">AR107</f>
        <v>0</v>
      </c>
      <c r="AS106" s="61">
        <f t="shared" si="14"/>
        <v>0</v>
      </c>
      <c r="AT106" s="61">
        <f t="shared" si="14"/>
        <v>44165.1</v>
      </c>
      <c r="AU106" s="62">
        <v>0</v>
      </c>
      <c r="AV106" s="61">
        <v>29146</v>
      </c>
      <c r="AW106" s="41">
        <v>146774.82</v>
      </c>
      <c r="AX106" s="41">
        <v>0</v>
      </c>
      <c r="AY106" s="41">
        <v>146774.82</v>
      </c>
      <c r="AZ106" s="41">
        <v>0</v>
      </c>
      <c r="BA106" s="23">
        <v>0</v>
      </c>
      <c r="BB106" s="85"/>
      <c r="BC106" s="85"/>
      <c r="BD106" s="22">
        <v>0</v>
      </c>
      <c r="BE106" s="7"/>
    </row>
    <row r="107" spans="1:57" ht="53.25" customHeight="1" x14ac:dyDescent="0.25">
      <c r="A107" s="1"/>
      <c r="B107" s="2" t="s">
        <v>73</v>
      </c>
      <c r="C107" s="2" t="s">
        <v>73</v>
      </c>
      <c r="D107" s="40">
        <v>803</v>
      </c>
      <c r="E107" s="2" t="s">
        <v>129</v>
      </c>
      <c r="F107" s="2" t="s">
        <v>128</v>
      </c>
      <c r="G107" s="40">
        <v>3</v>
      </c>
      <c r="H107" s="40">
        <v>803</v>
      </c>
      <c r="I107" s="40"/>
      <c r="J107" s="40"/>
      <c r="K107" s="40"/>
      <c r="L107" s="40">
        <v>4</v>
      </c>
      <c r="M107" s="40"/>
      <c r="N107" s="40" t="s">
        <v>132</v>
      </c>
      <c r="O107" s="3">
        <v>803</v>
      </c>
      <c r="P107" s="96"/>
      <c r="Q107" s="97"/>
      <c r="R107" s="72" t="s">
        <v>445</v>
      </c>
      <c r="S107" s="64" t="s">
        <v>53</v>
      </c>
      <c r="T107" s="65" t="s">
        <v>52</v>
      </c>
      <c r="U107" s="60" t="s">
        <v>2</v>
      </c>
      <c r="V107" s="60" t="s">
        <v>2</v>
      </c>
      <c r="W107" s="60" t="s">
        <v>2</v>
      </c>
      <c r="X107" s="66"/>
      <c r="Y107" s="61" t="s">
        <v>436</v>
      </c>
      <c r="Z107" s="61">
        <v>0</v>
      </c>
      <c r="AA107" s="61">
        <v>0</v>
      </c>
      <c r="AB107" s="61">
        <v>4328.4000000000005</v>
      </c>
      <c r="AC107" s="61">
        <v>0</v>
      </c>
      <c r="AD107" s="61">
        <v>0</v>
      </c>
      <c r="AE107" s="61" t="s">
        <v>437</v>
      </c>
      <c r="AF107" s="61">
        <v>0</v>
      </c>
      <c r="AG107" s="61">
        <v>0</v>
      </c>
      <c r="AH107" s="61">
        <v>15577</v>
      </c>
      <c r="AI107" s="61">
        <v>0</v>
      </c>
      <c r="AJ107" s="61">
        <v>0</v>
      </c>
      <c r="AK107" s="61">
        <v>26496</v>
      </c>
      <c r="AL107" s="61">
        <v>0</v>
      </c>
      <c r="AM107" s="61">
        <v>0</v>
      </c>
      <c r="AN107" s="61">
        <f>AN108+AN113</f>
        <v>54859.5</v>
      </c>
      <c r="AO107" s="61">
        <f t="shared" ref="AO107:AT107" si="15">AO108+AO113</f>
        <v>0</v>
      </c>
      <c r="AP107" s="61">
        <f t="shared" si="15"/>
        <v>0</v>
      </c>
      <c r="AQ107" s="61">
        <f t="shared" si="15"/>
        <v>44414.899999999994</v>
      </c>
      <c r="AR107" s="61">
        <f t="shared" si="15"/>
        <v>0</v>
      </c>
      <c r="AS107" s="61">
        <f t="shared" si="15"/>
        <v>0</v>
      </c>
      <c r="AT107" s="61">
        <f t="shared" si="15"/>
        <v>44165.1</v>
      </c>
      <c r="AU107" s="61">
        <v>0</v>
      </c>
      <c r="AV107" s="61">
        <v>29146</v>
      </c>
      <c r="AW107" s="41">
        <v>146774.82</v>
      </c>
      <c r="AX107" s="41">
        <v>0</v>
      </c>
      <c r="AY107" s="41">
        <v>146774.82</v>
      </c>
      <c r="AZ107" s="41">
        <v>1</v>
      </c>
      <c r="BA107" s="41">
        <v>0</v>
      </c>
      <c r="BB107" s="41">
        <v>1</v>
      </c>
      <c r="BC107" s="41">
        <v>1</v>
      </c>
      <c r="BD107" s="41"/>
      <c r="BE107" s="7"/>
    </row>
    <row r="108" spans="1:57" ht="149.25" customHeight="1" x14ac:dyDescent="0.25">
      <c r="A108" s="1"/>
      <c r="B108" s="2" t="s">
        <v>73</v>
      </c>
      <c r="C108" s="2" t="s">
        <v>73</v>
      </c>
      <c r="D108" s="40">
        <v>803</v>
      </c>
      <c r="E108" s="2" t="s">
        <v>129</v>
      </c>
      <c r="F108" s="2" t="s">
        <v>128</v>
      </c>
      <c r="G108" s="40">
        <v>3</v>
      </c>
      <c r="H108" s="40">
        <v>803</v>
      </c>
      <c r="I108" s="40">
        <v>1</v>
      </c>
      <c r="J108" s="40">
        <v>1</v>
      </c>
      <c r="K108" s="40">
        <v>15</v>
      </c>
      <c r="L108" s="40">
        <v>5</v>
      </c>
      <c r="M108" s="40"/>
      <c r="N108" s="40" t="s">
        <v>132</v>
      </c>
      <c r="O108" s="40">
        <v>803</v>
      </c>
      <c r="P108" s="69" t="s">
        <v>131</v>
      </c>
      <c r="Q108" s="70" t="s">
        <v>463</v>
      </c>
      <c r="R108" s="72" t="s">
        <v>445</v>
      </c>
      <c r="S108" s="64" t="s">
        <v>53</v>
      </c>
      <c r="T108" s="65" t="s">
        <v>52</v>
      </c>
      <c r="U108" s="60" t="s">
        <v>80</v>
      </c>
      <c r="V108" s="60" t="s">
        <v>537</v>
      </c>
      <c r="W108" s="60">
        <v>810</v>
      </c>
      <c r="X108" s="66"/>
      <c r="Y108" s="61" t="s">
        <v>552</v>
      </c>
      <c r="Z108" s="61" t="e">
        <f>#REF!+Z109+Z114</f>
        <v>#REF!</v>
      </c>
      <c r="AA108" s="61" t="e">
        <f>#REF!+AA109+AA114</f>
        <v>#REF!</v>
      </c>
      <c r="AB108" s="61">
        <v>4328.4000000000005</v>
      </c>
      <c r="AC108" s="61" t="e">
        <f>#REF!+AC109+AC114</f>
        <v>#REF!</v>
      </c>
      <c r="AD108" s="61" t="e">
        <f>#REF!+AD109+AD114</f>
        <v>#REF!</v>
      </c>
      <c r="AE108" s="61" t="s">
        <v>553</v>
      </c>
      <c r="AF108" s="61">
        <v>0</v>
      </c>
      <c r="AG108" s="61">
        <v>0</v>
      </c>
      <c r="AH108" s="77" t="s">
        <v>554</v>
      </c>
      <c r="AI108" s="61">
        <v>0</v>
      </c>
      <c r="AJ108" s="61">
        <v>0</v>
      </c>
      <c r="AK108" s="77" t="s">
        <v>555</v>
      </c>
      <c r="AL108" s="61">
        <v>0</v>
      </c>
      <c r="AM108" s="61">
        <v>0</v>
      </c>
      <c r="AN108" s="61">
        <f>AN109+AN110+AN111+AN112</f>
        <v>47659.5</v>
      </c>
      <c r="AO108" s="61">
        <f t="shared" ref="AO108:AT108" si="16">AO109+AO110+AO111+AO112</f>
        <v>0</v>
      </c>
      <c r="AP108" s="61">
        <f t="shared" si="16"/>
        <v>0</v>
      </c>
      <c r="AQ108" s="61">
        <f t="shared" si="16"/>
        <v>41214.899999999994</v>
      </c>
      <c r="AR108" s="61">
        <f t="shared" si="16"/>
        <v>0</v>
      </c>
      <c r="AS108" s="61">
        <f t="shared" si="16"/>
        <v>0</v>
      </c>
      <c r="AT108" s="61">
        <f t="shared" si="16"/>
        <v>40965.1</v>
      </c>
      <c r="AU108" s="61">
        <v>0</v>
      </c>
      <c r="AV108" s="61">
        <v>0</v>
      </c>
      <c r="AW108" s="41">
        <v>130743.47</v>
      </c>
      <c r="AX108" s="41">
        <v>0</v>
      </c>
      <c r="AY108" s="41">
        <v>0</v>
      </c>
      <c r="AZ108" s="41">
        <v>8</v>
      </c>
      <c r="BA108" s="41">
        <v>0</v>
      </c>
      <c r="BB108" s="41">
        <v>1</v>
      </c>
      <c r="BC108" s="41">
        <v>1</v>
      </c>
      <c r="BD108" s="41"/>
      <c r="BE108" s="7"/>
    </row>
    <row r="109" spans="1:57" ht="50.25" customHeight="1" x14ac:dyDescent="0.25">
      <c r="A109" s="1"/>
      <c r="B109" s="2"/>
      <c r="C109" s="2"/>
      <c r="D109" s="40"/>
      <c r="E109" s="2"/>
      <c r="F109" s="2"/>
      <c r="G109" s="40"/>
      <c r="H109" s="40"/>
      <c r="I109" s="40"/>
      <c r="J109" s="40"/>
      <c r="K109" s="40"/>
      <c r="L109" s="40"/>
      <c r="M109" s="40"/>
      <c r="N109" s="40"/>
      <c r="O109" s="40"/>
      <c r="P109" s="69" t="s">
        <v>272</v>
      </c>
      <c r="Q109" s="73" t="s">
        <v>464</v>
      </c>
      <c r="R109" s="72" t="s">
        <v>445</v>
      </c>
      <c r="S109" s="64"/>
      <c r="T109" s="65" t="s">
        <v>52</v>
      </c>
      <c r="U109" s="60" t="s">
        <v>80</v>
      </c>
      <c r="V109" s="60" t="s">
        <v>506</v>
      </c>
      <c r="W109" s="60">
        <v>810</v>
      </c>
      <c r="X109" s="66"/>
      <c r="Y109" s="61">
        <v>3855.17</v>
      </c>
      <c r="Z109" s="61"/>
      <c r="AA109" s="61"/>
      <c r="AB109" s="61">
        <v>3848.8</v>
      </c>
      <c r="AC109" s="61"/>
      <c r="AD109" s="61"/>
      <c r="AE109" s="61">
        <v>6000</v>
      </c>
      <c r="AF109" s="61"/>
      <c r="AG109" s="61"/>
      <c r="AH109" s="61">
        <v>5000</v>
      </c>
      <c r="AI109" s="61"/>
      <c r="AJ109" s="61"/>
      <c r="AK109" s="61">
        <v>5000</v>
      </c>
      <c r="AL109" s="61"/>
      <c r="AM109" s="61"/>
      <c r="AN109" s="61">
        <f>4188.3+10638.3</f>
        <v>14826.599999999999</v>
      </c>
      <c r="AO109" s="61"/>
      <c r="AP109" s="61"/>
      <c r="AQ109" s="61">
        <f>10638.3+510.7</f>
        <v>11149</v>
      </c>
      <c r="AR109" s="61"/>
      <c r="AS109" s="61"/>
      <c r="AT109" s="61">
        <f>10638.3+446.8</f>
        <v>11085.099999999999</v>
      </c>
      <c r="AU109" s="61"/>
      <c r="AV109" s="61"/>
      <c r="AW109" s="41"/>
      <c r="AX109" s="41"/>
      <c r="AY109" s="41"/>
      <c r="AZ109" s="41"/>
      <c r="BA109" s="41"/>
      <c r="BB109" s="41"/>
      <c r="BC109" s="41"/>
      <c r="BD109" s="41"/>
      <c r="BE109" s="7"/>
    </row>
    <row r="110" spans="1:57" ht="50.25" customHeight="1" x14ac:dyDescent="0.25">
      <c r="A110" s="1"/>
      <c r="B110" s="2"/>
      <c r="C110" s="2"/>
      <c r="D110" s="40"/>
      <c r="E110" s="2"/>
      <c r="F110" s="2"/>
      <c r="G110" s="40"/>
      <c r="H110" s="40"/>
      <c r="I110" s="40"/>
      <c r="J110" s="40"/>
      <c r="K110" s="40"/>
      <c r="L110" s="40"/>
      <c r="M110" s="40"/>
      <c r="N110" s="40"/>
      <c r="O110" s="40"/>
      <c r="P110" s="69" t="s">
        <v>269</v>
      </c>
      <c r="Q110" s="73" t="s">
        <v>465</v>
      </c>
      <c r="R110" s="72" t="s">
        <v>445</v>
      </c>
      <c r="S110" s="64"/>
      <c r="T110" s="65" t="s">
        <v>52</v>
      </c>
      <c r="U110" s="60" t="s">
        <v>80</v>
      </c>
      <c r="V110" s="60" t="s">
        <v>507</v>
      </c>
      <c r="W110" s="60">
        <v>810</v>
      </c>
      <c r="X110" s="66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>
        <f>14888.5+3587.2</f>
        <v>18475.7</v>
      </c>
      <c r="AO110" s="61"/>
      <c r="AP110" s="61"/>
      <c r="AQ110" s="61">
        <f>14963.6+1092</f>
        <v>16055.6</v>
      </c>
      <c r="AR110" s="61"/>
      <c r="AS110" s="61"/>
      <c r="AT110" s="61">
        <f>14902.6+1031</f>
        <v>15933.6</v>
      </c>
      <c r="AU110" s="61"/>
      <c r="AV110" s="61"/>
      <c r="AW110" s="41"/>
      <c r="AX110" s="41"/>
      <c r="AY110" s="41"/>
      <c r="AZ110" s="41"/>
      <c r="BA110" s="41"/>
      <c r="BB110" s="41"/>
      <c r="BC110" s="41"/>
      <c r="BD110" s="41"/>
      <c r="BE110" s="7"/>
    </row>
    <row r="111" spans="1:57" ht="61.5" customHeight="1" x14ac:dyDescent="0.25">
      <c r="A111" s="1"/>
      <c r="B111" s="2"/>
      <c r="C111" s="2"/>
      <c r="D111" s="40"/>
      <c r="E111" s="2"/>
      <c r="F111" s="2"/>
      <c r="G111" s="40"/>
      <c r="H111" s="40"/>
      <c r="I111" s="40"/>
      <c r="J111" s="40"/>
      <c r="K111" s="40"/>
      <c r="L111" s="40"/>
      <c r="M111" s="40"/>
      <c r="N111" s="40"/>
      <c r="O111" s="40"/>
      <c r="P111" s="69" t="s">
        <v>466</v>
      </c>
      <c r="Q111" s="73" t="s">
        <v>467</v>
      </c>
      <c r="R111" s="72" t="s">
        <v>445</v>
      </c>
      <c r="S111" s="64"/>
      <c r="T111" s="65" t="s">
        <v>52</v>
      </c>
      <c r="U111" s="60" t="s">
        <v>80</v>
      </c>
      <c r="V111" s="60" t="s">
        <v>530</v>
      </c>
      <c r="W111" s="60">
        <v>810</v>
      </c>
      <c r="X111" s="66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>
        <v>14250.2</v>
      </c>
      <c r="AO111" s="61"/>
      <c r="AP111" s="61"/>
      <c r="AQ111" s="61">
        <f>13903.3</f>
        <v>13903.3</v>
      </c>
      <c r="AR111" s="61"/>
      <c r="AS111" s="61"/>
      <c r="AT111" s="61">
        <v>13839.4</v>
      </c>
      <c r="AU111" s="61"/>
      <c r="AV111" s="61"/>
      <c r="AW111" s="41"/>
      <c r="AX111" s="41"/>
      <c r="AY111" s="41"/>
      <c r="AZ111" s="41"/>
      <c r="BA111" s="41"/>
      <c r="BB111" s="41"/>
      <c r="BC111" s="41"/>
      <c r="BD111" s="41"/>
      <c r="BE111" s="7"/>
    </row>
    <row r="112" spans="1:57" ht="50.25" customHeight="1" x14ac:dyDescent="0.25">
      <c r="A112" s="1"/>
      <c r="B112" s="2"/>
      <c r="C112" s="2"/>
      <c r="D112" s="40"/>
      <c r="E112" s="2"/>
      <c r="F112" s="2"/>
      <c r="G112" s="40"/>
      <c r="H112" s="40"/>
      <c r="I112" s="40"/>
      <c r="J112" s="40"/>
      <c r="K112" s="40"/>
      <c r="L112" s="40"/>
      <c r="M112" s="40"/>
      <c r="N112" s="40"/>
      <c r="O112" s="40"/>
      <c r="P112" s="69" t="s">
        <v>468</v>
      </c>
      <c r="Q112" s="73" t="s">
        <v>469</v>
      </c>
      <c r="R112" s="72" t="s">
        <v>445</v>
      </c>
      <c r="S112" s="64"/>
      <c r="T112" s="65" t="s">
        <v>52</v>
      </c>
      <c r="U112" s="60" t="s">
        <v>80</v>
      </c>
      <c r="V112" s="60" t="s">
        <v>529</v>
      </c>
      <c r="W112" s="60">
        <v>810</v>
      </c>
      <c r="X112" s="66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>
        <v>107</v>
      </c>
      <c r="AO112" s="61"/>
      <c r="AP112" s="61"/>
      <c r="AQ112" s="61">
        <v>107</v>
      </c>
      <c r="AR112" s="61"/>
      <c r="AS112" s="61"/>
      <c r="AT112" s="61">
        <v>107</v>
      </c>
      <c r="AU112" s="61"/>
      <c r="AV112" s="61"/>
      <c r="AW112" s="41"/>
      <c r="AX112" s="41"/>
      <c r="AY112" s="41"/>
      <c r="AZ112" s="41"/>
      <c r="BA112" s="41"/>
      <c r="BB112" s="41"/>
      <c r="BC112" s="41"/>
      <c r="BD112" s="41"/>
      <c r="BE112" s="7"/>
    </row>
    <row r="113" spans="1:57" ht="63" customHeight="1" x14ac:dyDescent="0.25">
      <c r="A113" s="1"/>
      <c r="B113" s="2"/>
      <c r="C113" s="2"/>
      <c r="D113" s="40"/>
      <c r="E113" s="2"/>
      <c r="F113" s="2"/>
      <c r="G113" s="40"/>
      <c r="H113" s="40"/>
      <c r="I113" s="40"/>
      <c r="J113" s="40"/>
      <c r="K113" s="40"/>
      <c r="L113" s="40"/>
      <c r="M113" s="40"/>
      <c r="N113" s="40"/>
      <c r="O113" s="40"/>
      <c r="P113" s="69" t="s">
        <v>470</v>
      </c>
      <c r="Q113" s="73" t="s">
        <v>471</v>
      </c>
      <c r="R113" s="72" t="s">
        <v>445</v>
      </c>
      <c r="S113" s="64"/>
      <c r="T113" s="65" t="s">
        <v>52</v>
      </c>
      <c r="U113" s="60" t="s">
        <v>80</v>
      </c>
      <c r="V113" s="60" t="s">
        <v>538</v>
      </c>
      <c r="W113" s="60" t="s">
        <v>539</v>
      </c>
      <c r="X113" s="66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>
        <f>AN114+AN115</f>
        <v>7200</v>
      </c>
      <c r="AO113" s="61">
        <f t="shared" ref="AO113:AT113" si="17">AO114+AO115</f>
        <v>0</v>
      </c>
      <c r="AP113" s="61">
        <f t="shared" si="17"/>
        <v>0</v>
      </c>
      <c r="AQ113" s="61">
        <f t="shared" si="17"/>
        <v>3200</v>
      </c>
      <c r="AR113" s="61">
        <f t="shared" si="17"/>
        <v>0</v>
      </c>
      <c r="AS113" s="61">
        <f t="shared" si="17"/>
        <v>0</v>
      </c>
      <c r="AT113" s="61">
        <f t="shared" si="17"/>
        <v>3200</v>
      </c>
      <c r="AU113" s="61"/>
      <c r="AV113" s="61"/>
      <c r="AW113" s="41"/>
      <c r="AX113" s="41"/>
      <c r="AY113" s="41"/>
      <c r="AZ113" s="41"/>
      <c r="BA113" s="41"/>
      <c r="BB113" s="41"/>
      <c r="BC113" s="41"/>
      <c r="BD113" s="41"/>
      <c r="BE113" s="7"/>
    </row>
    <row r="114" spans="1:57" ht="77.25" customHeight="1" x14ac:dyDescent="0.25">
      <c r="A114" s="1"/>
      <c r="B114" s="2" t="s">
        <v>73</v>
      </c>
      <c r="C114" s="2" t="s">
        <v>73</v>
      </c>
      <c r="D114" s="40">
        <v>803</v>
      </c>
      <c r="E114" s="2" t="s">
        <v>129</v>
      </c>
      <c r="F114" s="2" t="s">
        <v>128</v>
      </c>
      <c r="G114" s="40">
        <v>3</v>
      </c>
      <c r="H114" s="40">
        <v>803</v>
      </c>
      <c r="I114" s="40">
        <v>1</v>
      </c>
      <c r="J114" s="40">
        <v>1</v>
      </c>
      <c r="K114" s="40">
        <v>16</v>
      </c>
      <c r="L114" s="40">
        <v>5</v>
      </c>
      <c r="M114" s="40"/>
      <c r="N114" s="40" t="s">
        <v>130</v>
      </c>
      <c r="O114" s="40">
        <v>803</v>
      </c>
      <c r="P114" s="72" t="s">
        <v>472</v>
      </c>
      <c r="Q114" s="73" t="s">
        <v>473</v>
      </c>
      <c r="R114" s="72" t="s">
        <v>445</v>
      </c>
      <c r="S114" s="64" t="s">
        <v>53</v>
      </c>
      <c r="T114" s="65" t="s">
        <v>52</v>
      </c>
      <c r="U114" s="60" t="s">
        <v>80</v>
      </c>
      <c r="V114" s="60" t="s">
        <v>426</v>
      </c>
      <c r="W114" s="60">
        <v>360</v>
      </c>
      <c r="X114" s="66"/>
      <c r="Y114" s="61">
        <v>89</v>
      </c>
      <c r="Z114" s="61">
        <v>0</v>
      </c>
      <c r="AA114" s="61">
        <v>0</v>
      </c>
      <c r="AB114" s="61">
        <v>89</v>
      </c>
      <c r="AC114" s="61">
        <v>0</v>
      </c>
      <c r="AD114" s="61">
        <v>0</v>
      </c>
      <c r="AE114" s="61">
        <v>89</v>
      </c>
      <c r="AF114" s="61">
        <v>0</v>
      </c>
      <c r="AG114" s="61">
        <v>0</v>
      </c>
      <c r="AH114" s="61">
        <v>89</v>
      </c>
      <c r="AI114" s="61">
        <v>0</v>
      </c>
      <c r="AJ114" s="61">
        <v>0</v>
      </c>
      <c r="AK114" s="61">
        <v>96</v>
      </c>
      <c r="AL114" s="61">
        <v>0</v>
      </c>
      <c r="AM114" s="61">
        <v>0</v>
      </c>
      <c r="AN114" s="61">
        <v>200</v>
      </c>
      <c r="AO114" s="61">
        <v>0</v>
      </c>
      <c r="AP114" s="61">
        <v>0</v>
      </c>
      <c r="AQ114" s="61">
        <v>200</v>
      </c>
      <c r="AR114" s="61">
        <v>0</v>
      </c>
      <c r="AS114" s="61">
        <v>0</v>
      </c>
      <c r="AT114" s="61">
        <v>200</v>
      </c>
      <c r="AU114" s="61">
        <v>0</v>
      </c>
      <c r="AV114" s="61">
        <v>0</v>
      </c>
      <c r="AW114" s="41">
        <v>4000</v>
      </c>
      <c r="AX114" s="41">
        <v>0</v>
      </c>
      <c r="AY114" s="41">
        <v>0</v>
      </c>
      <c r="AZ114" s="41">
        <v>2</v>
      </c>
      <c r="BA114" s="41">
        <v>0</v>
      </c>
      <c r="BB114" s="41">
        <v>2</v>
      </c>
      <c r="BC114" s="41">
        <v>1</v>
      </c>
      <c r="BD114" s="41"/>
      <c r="BE114" s="7"/>
    </row>
    <row r="115" spans="1:57" ht="69" customHeight="1" x14ac:dyDescent="0.25">
      <c r="A115" s="1"/>
      <c r="B115" s="2"/>
      <c r="C115" s="2"/>
      <c r="D115" s="40"/>
      <c r="E115" s="2"/>
      <c r="F115" s="2"/>
      <c r="G115" s="40"/>
      <c r="H115" s="3"/>
      <c r="I115" s="40"/>
      <c r="J115" s="40"/>
      <c r="K115" s="5"/>
      <c r="L115" s="40"/>
      <c r="M115" s="40"/>
      <c r="N115" s="40"/>
      <c r="O115" s="3"/>
      <c r="P115" s="72" t="s">
        <v>542</v>
      </c>
      <c r="Q115" s="73" t="s">
        <v>474</v>
      </c>
      <c r="R115" s="72" t="s">
        <v>445</v>
      </c>
      <c r="S115" s="64" t="s">
        <v>53</v>
      </c>
      <c r="T115" s="65" t="s">
        <v>52</v>
      </c>
      <c r="U115" s="60" t="s">
        <v>80</v>
      </c>
      <c r="V115" s="60" t="s">
        <v>508</v>
      </c>
      <c r="W115" s="60">
        <v>810</v>
      </c>
      <c r="X115" s="58"/>
      <c r="Y115" s="61"/>
      <c r="Z115" s="62"/>
      <c r="AA115" s="63"/>
      <c r="AB115" s="61"/>
      <c r="AC115" s="62"/>
      <c r="AD115" s="63"/>
      <c r="AE115" s="61"/>
      <c r="AF115" s="62"/>
      <c r="AG115" s="63"/>
      <c r="AH115" s="61"/>
      <c r="AI115" s="62"/>
      <c r="AJ115" s="63"/>
      <c r="AK115" s="61"/>
      <c r="AL115" s="61"/>
      <c r="AM115" s="61"/>
      <c r="AN115" s="61">
        <v>7000</v>
      </c>
      <c r="AO115" s="61"/>
      <c r="AP115" s="61"/>
      <c r="AQ115" s="61">
        <v>3000</v>
      </c>
      <c r="AR115" s="62"/>
      <c r="AS115" s="63"/>
      <c r="AT115" s="61">
        <v>3000</v>
      </c>
      <c r="AU115" s="62"/>
      <c r="AV115" s="61"/>
      <c r="AW115" s="41"/>
      <c r="AX115" s="41"/>
      <c r="AY115" s="41"/>
      <c r="AZ115" s="41"/>
      <c r="BA115" s="23"/>
      <c r="BB115" s="41"/>
      <c r="BC115" s="41"/>
      <c r="BD115" s="22"/>
      <c r="BE115" s="7"/>
    </row>
    <row r="116" spans="1:57" ht="30" customHeight="1" x14ac:dyDescent="0.25">
      <c r="A116" s="1"/>
      <c r="B116" s="2" t="s">
        <v>113</v>
      </c>
      <c r="C116" s="2" t="s">
        <v>73</v>
      </c>
      <c r="D116" s="40">
        <v>803</v>
      </c>
      <c r="E116" s="2"/>
      <c r="F116" s="2" t="s">
        <v>112</v>
      </c>
      <c r="G116" s="40">
        <v>4</v>
      </c>
      <c r="H116" s="3">
        <v>803</v>
      </c>
      <c r="I116" s="84"/>
      <c r="J116" s="84"/>
      <c r="K116" s="5">
        <v>23</v>
      </c>
      <c r="L116" s="40">
        <v>5</v>
      </c>
      <c r="M116" s="40">
        <v>0</v>
      </c>
      <c r="N116" s="40" t="s">
        <v>111</v>
      </c>
      <c r="O116" s="3">
        <v>803</v>
      </c>
      <c r="P116" s="97" t="s">
        <v>125</v>
      </c>
      <c r="Q116" s="97" t="s">
        <v>124</v>
      </c>
      <c r="R116" s="72" t="s">
        <v>15</v>
      </c>
      <c r="S116" s="58" t="s">
        <v>123</v>
      </c>
      <c r="T116" s="59" t="s">
        <v>2</v>
      </c>
      <c r="U116" s="52" t="s">
        <v>2</v>
      </c>
      <c r="V116" s="52" t="s">
        <v>2</v>
      </c>
      <c r="W116" s="60" t="s">
        <v>2</v>
      </c>
      <c r="X116" s="58"/>
      <c r="Y116" s="61">
        <v>42270.879999999997</v>
      </c>
      <c r="Z116" s="62">
        <v>0</v>
      </c>
      <c r="AA116" s="63">
        <v>42270.879999999997</v>
      </c>
      <c r="AB116" s="61">
        <v>20637.599999999999</v>
      </c>
      <c r="AC116" s="62">
        <v>0</v>
      </c>
      <c r="AD116" s="63">
        <v>20637.599999999999</v>
      </c>
      <c r="AE116" s="61">
        <v>13819</v>
      </c>
      <c r="AF116" s="62">
        <v>0</v>
      </c>
      <c r="AG116" s="63">
        <v>13819</v>
      </c>
      <c r="AH116" s="61">
        <v>11200</v>
      </c>
      <c r="AI116" s="62">
        <v>0</v>
      </c>
      <c r="AJ116" s="63">
        <v>11200</v>
      </c>
      <c r="AK116" s="61">
        <v>18610.5</v>
      </c>
      <c r="AL116" s="61">
        <f>AL117+AL118+AL119+AL120+AL121+AL122</f>
        <v>0</v>
      </c>
      <c r="AM116" s="61">
        <f>AM117+AM118+AM119+AM120+AM121+AM122</f>
        <v>0</v>
      </c>
      <c r="AN116" s="61">
        <f>AN123+AN122+AN121+AN120+AN119+AN118+AN117</f>
        <v>32300.3</v>
      </c>
      <c r="AO116" s="61">
        <f t="shared" ref="AO116:AT116" si="18">AO123+AO122+AO121+AO120+AO119+AO118+AO117</f>
        <v>0</v>
      </c>
      <c r="AP116" s="61">
        <f t="shared" si="18"/>
        <v>0</v>
      </c>
      <c r="AQ116" s="61">
        <f t="shared" si="18"/>
        <v>102537</v>
      </c>
      <c r="AR116" s="61">
        <f t="shared" si="18"/>
        <v>0</v>
      </c>
      <c r="AS116" s="61">
        <f t="shared" si="18"/>
        <v>118136</v>
      </c>
      <c r="AT116" s="61">
        <f t="shared" si="18"/>
        <v>106917</v>
      </c>
      <c r="AU116" s="62">
        <v>0</v>
      </c>
      <c r="AV116" s="61">
        <v>140403</v>
      </c>
      <c r="AW116" s="41">
        <v>605578.48</v>
      </c>
      <c r="AX116" s="41">
        <v>0</v>
      </c>
      <c r="AY116" s="41">
        <v>605578.48</v>
      </c>
      <c r="AZ116" s="41">
        <v>0</v>
      </c>
      <c r="BA116" s="23">
        <v>0</v>
      </c>
      <c r="BB116" s="85"/>
      <c r="BC116" s="85"/>
      <c r="BD116" s="22">
        <v>0</v>
      </c>
      <c r="BE116" s="7"/>
    </row>
    <row r="117" spans="1:57" ht="48.75" customHeight="1" x14ac:dyDescent="0.25">
      <c r="A117" s="1"/>
      <c r="B117" s="2" t="s">
        <v>73</v>
      </c>
      <c r="C117" s="2" t="s">
        <v>73</v>
      </c>
      <c r="D117" s="40">
        <v>803</v>
      </c>
      <c r="E117" s="2" t="s">
        <v>113</v>
      </c>
      <c r="F117" s="2" t="s">
        <v>112</v>
      </c>
      <c r="G117" s="40">
        <v>4</v>
      </c>
      <c r="H117" s="40">
        <v>803</v>
      </c>
      <c r="I117" s="40"/>
      <c r="J117" s="40"/>
      <c r="K117" s="40"/>
      <c r="L117" s="40">
        <v>4</v>
      </c>
      <c r="M117" s="40"/>
      <c r="N117" s="40" t="s">
        <v>122</v>
      </c>
      <c r="O117" s="3">
        <v>803</v>
      </c>
      <c r="P117" s="97"/>
      <c r="Q117" s="97"/>
      <c r="R117" s="72" t="s">
        <v>445</v>
      </c>
      <c r="S117" s="64" t="s">
        <v>53</v>
      </c>
      <c r="T117" s="65" t="s">
        <v>52</v>
      </c>
      <c r="U117" s="60" t="s">
        <v>2</v>
      </c>
      <c r="V117" s="60" t="s">
        <v>2</v>
      </c>
      <c r="W117" s="60" t="s">
        <v>2</v>
      </c>
      <c r="X117" s="66"/>
      <c r="Y117" s="61">
        <v>42270.879999999997</v>
      </c>
      <c r="Z117" s="61">
        <v>0</v>
      </c>
      <c r="AA117" s="61">
        <v>42270.879999999997</v>
      </c>
      <c r="AB117" s="61">
        <v>20637.599999999999</v>
      </c>
      <c r="AC117" s="61">
        <v>0</v>
      </c>
      <c r="AD117" s="61">
        <v>20637.599999999999</v>
      </c>
      <c r="AE117" s="61">
        <v>13819</v>
      </c>
      <c r="AF117" s="61">
        <v>0</v>
      </c>
      <c r="AG117" s="61">
        <v>13819</v>
      </c>
      <c r="AH117" s="61">
        <v>11200</v>
      </c>
      <c r="AI117" s="61">
        <v>0</v>
      </c>
      <c r="AJ117" s="61">
        <v>11200</v>
      </c>
      <c r="AK117" s="61">
        <v>18610.5</v>
      </c>
      <c r="AL117" s="61">
        <f>AL124+AL133</f>
        <v>0</v>
      </c>
      <c r="AM117" s="61">
        <f>AM124+AM133</f>
        <v>0</v>
      </c>
      <c r="AN117" s="61">
        <f>AN124+AN125+AN132+AN133</f>
        <v>30287.1</v>
      </c>
      <c r="AO117" s="61">
        <f t="shared" ref="AO117:AT117" si="19">AO124+AO125+AO132+AO133</f>
        <v>0</v>
      </c>
      <c r="AP117" s="61">
        <f t="shared" si="19"/>
        <v>0</v>
      </c>
      <c r="AQ117" s="61">
        <f t="shared" si="19"/>
        <v>33087.199999999997</v>
      </c>
      <c r="AR117" s="61">
        <f t="shared" si="19"/>
        <v>0</v>
      </c>
      <c r="AS117" s="61">
        <f t="shared" si="19"/>
        <v>0</v>
      </c>
      <c r="AT117" s="61">
        <f t="shared" si="19"/>
        <v>34585.9</v>
      </c>
      <c r="AU117" s="61">
        <v>0</v>
      </c>
      <c r="AV117" s="61">
        <v>38280</v>
      </c>
      <c r="AW117" s="41">
        <v>251806.48</v>
      </c>
      <c r="AX117" s="41">
        <v>0</v>
      </c>
      <c r="AY117" s="41">
        <v>251806.48</v>
      </c>
      <c r="AZ117" s="41">
        <v>1</v>
      </c>
      <c r="BA117" s="41">
        <v>0</v>
      </c>
      <c r="BB117" s="41">
        <v>1</v>
      </c>
      <c r="BC117" s="41">
        <v>1</v>
      </c>
      <c r="BD117" s="41"/>
      <c r="BE117" s="7"/>
    </row>
    <row r="118" spans="1:57" ht="38.25" customHeight="1" x14ac:dyDescent="0.25">
      <c r="A118" s="1"/>
      <c r="B118" s="2" t="s">
        <v>73</v>
      </c>
      <c r="C118" s="2" t="s">
        <v>73</v>
      </c>
      <c r="D118" s="40">
        <v>803</v>
      </c>
      <c r="E118" s="2" t="s">
        <v>113</v>
      </c>
      <c r="F118" s="2" t="s">
        <v>112</v>
      </c>
      <c r="G118" s="40">
        <v>4</v>
      </c>
      <c r="H118" s="40">
        <v>803</v>
      </c>
      <c r="I118" s="40"/>
      <c r="J118" s="40"/>
      <c r="K118" s="40"/>
      <c r="L118" s="40">
        <v>4</v>
      </c>
      <c r="M118" s="40"/>
      <c r="N118" s="40" t="s">
        <v>117</v>
      </c>
      <c r="O118" s="3">
        <v>800</v>
      </c>
      <c r="P118" s="97"/>
      <c r="Q118" s="97"/>
      <c r="R118" s="57" t="s">
        <v>59</v>
      </c>
      <c r="S118" s="64" t="s">
        <v>59</v>
      </c>
      <c r="T118" s="65" t="s">
        <v>58</v>
      </c>
      <c r="U118" s="60" t="s">
        <v>2</v>
      </c>
      <c r="V118" s="60" t="s">
        <v>2</v>
      </c>
      <c r="W118" s="60" t="s">
        <v>2</v>
      </c>
      <c r="X118" s="66"/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/>
      <c r="AJ118" s="61"/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41">
        <v>9700</v>
      </c>
      <c r="AX118" s="41">
        <v>0</v>
      </c>
      <c r="AY118" s="41">
        <v>9700</v>
      </c>
      <c r="AZ118" s="41">
        <v>1</v>
      </c>
      <c r="BA118" s="41">
        <v>0</v>
      </c>
      <c r="BB118" s="41">
        <v>1</v>
      </c>
      <c r="BC118" s="41">
        <v>1</v>
      </c>
      <c r="BD118" s="41"/>
      <c r="BE118" s="7"/>
    </row>
    <row r="119" spans="1:57" ht="42" customHeight="1" x14ac:dyDescent="0.25">
      <c r="A119" s="1"/>
      <c r="B119" s="2" t="s">
        <v>73</v>
      </c>
      <c r="C119" s="2" t="s">
        <v>73</v>
      </c>
      <c r="D119" s="40">
        <v>803</v>
      </c>
      <c r="E119" s="2" t="s">
        <v>113</v>
      </c>
      <c r="F119" s="2" t="s">
        <v>112</v>
      </c>
      <c r="G119" s="40">
        <v>4</v>
      </c>
      <c r="H119" s="40">
        <v>803</v>
      </c>
      <c r="I119" s="40"/>
      <c r="J119" s="40"/>
      <c r="K119" s="40"/>
      <c r="L119" s="40">
        <v>4</v>
      </c>
      <c r="M119" s="40"/>
      <c r="N119" s="40" t="s">
        <v>117</v>
      </c>
      <c r="O119" s="3">
        <v>801</v>
      </c>
      <c r="P119" s="97"/>
      <c r="Q119" s="97"/>
      <c r="R119" s="72" t="s">
        <v>57</v>
      </c>
      <c r="S119" s="64" t="s">
        <v>57</v>
      </c>
      <c r="T119" s="65" t="s">
        <v>56</v>
      </c>
      <c r="U119" s="60" t="s">
        <v>2</v>
      </c>
      <c r="V119" s="60" t="s">
        <v>2</v>
      </c>
      <c r="W119" s="60" t="s">
        <v>2</v>
      </c>
      <c r="X119" s="66"/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/>
      <c r="AJ119" s="61"/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68091</v>
      </c>
      <c r="AT119" s="61">
        <v>0</v>
      </c>
      <c r="AU119" s="61">
        <v>0</v>
      </c>
      <c r="AV119" s="61">
        <v>40076</v>
      </c>
      <c r="AW119" s="41">
        <v>108167</v>
      </c>
      <c r="AX119" s="41">
        <v>0</v>
      </c>
      <c r="AY119" s="41">
        <v>108167</v>
      </c>
      <c r="AZ119" s="41">
        <v>1</v>
      </c>
      <c r="BA119" s="41">
        <v>0</v>
      </c>
      <c r="BB119" s="41">
        <v>1</v>
      </c>
      <c r="BC119" s="41">
        <v>1</v>
      </c>
      <c r="BD119" s="41"/>
      <c r="BE119" s="7"/>
    </row>
    <row r="120" spans="1:57" ht="46.5" customHeight="1" x14ac:dyDescent="0.25">
      <c r="A120" s="1"/>
      <c r="B120" s="2" t="s">
        <v>73</v>
      </c>
      <c r="C120" s="2" t="s">
        <v>73</v>
      </c>
      <c r="D120" s="40">
        <v>803</v>
      </c>
      <c r="E120" s="2" t="s">
        <v>113</v>
      </c>
      <c r="F120" s="2" t="s">
        <v>112</v>
      </c>
      <c r="G120" s="40">
        <v>4</v>
      </c>
      <c r="H120" s="40">
        <v>803</v>
      </c>
      <c r="I120" s="40"/>
      <c r="J120" s="40"/>
      <c r="K120" s="40"/>
      <c r="L120" s="40">
        <v>4</v>
      </c>
      <c r="M120" s="40"/>
      <c r="N120" s="40" t="s">
        <v>117</v>
      </c>
      <c r="O120" s="3">
        <v>802</v>
      </c>
      <c r="P120" s="97"/>
      <c r="Q120" s="97"/>
      <c r="R120" s="57" t="s">
        <v>55</v>
      </c>
      <c r="S120" s="64" t="s">
        <v>55</v>
      </c>
      <c r="T120" s="65" t="s">
        <v>54</v>
      </c>
      <c r="U120" s="60" t="s">
        <v>2</v>
      </c>
      <c r="V120" s="60" t="s">
        <v>2</v>
      </c>
      <c r="W120" s="60" t="s">
        <v>2</v>
      </c>
      <c r="X120" s="66"/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/>
      <c r="AJ120" s="61"/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50045</v>
      </c>
      <c r="AT120" s="61">
        <v>0</v>
      </c>
      <c r="AU120" s="61">
        <v>0</v>
      </c>
      <c r="AV120" s="61">
        <v>36849</v>
      </c>
      <c r="AW120" s="41">
        <v>210707</v>
      </c>
      <c r="AX120" s="41">
        <v>0</v>
      </c>
      <c r="AY120" s="41">
        <v>210707</v>
      </c>
      <c r="AZ120" s="41">
        <v>1</v>
      </c>
      <c r="BA120" s="41">
        <v>0</v>
      </c>
      <c r="BB120" s="41">
        <v>1</v>
      </c>
      <c r="BC120" s="41">
        <v>1</v>
      </c>
      <c r="BD120" s="41"/>
      <c r="BE120" s="7"/>
    </row>
    <row r="121" spans="1:57" ht="57.75" customHeight="1" x14ac:dyDescent="0.25">
      <c r="A121" s="1"/>
      <c r="B121" s="2" t="s">
        <v>73</v>
      </c>
      <c r="C121" s="2" t="s">
        <v>73</v>
      </c>
      <c r="D121" s="40">
        <v>803</v>
      </c>
      <c r="E121" s="2" t="s">
        <v>113</v>
      </c>
      <c r="F121" s="2" t="s">
        <v>112</v>
      </c>
      <c r="G121" s="40">
        <v>4</v>
      </c>
      <c r="H121" s="40">
        <v>803</v>
      </c>
      <c r="I121" s="40"/>
      <c r="J121" s="40"/>
      <c r="K121" s="40"/>
      <c r="L121" s="40">
        <v>4</v>
      </c>
      <c r="M121" s="40"/>
      <c r="N121" s="40" t="s">
        <v>117</v>
      </c>
      <c r="O121" s="3">
        <v>811</v>
      </c>
      <c r="P121" s="97"/>
      <c r="Q121" s="97"/>
      <c r="R121" s="57" t="s">
        <v>11</v>
      </c>
      <c r="S121" s="64" t="s">
        <v>11</v>
      </c>
      <c r="T121" s="65" t="s">
        <v>10</v>
      </c>
      <c r="U121" s="60" t="s">
        <v>2</v>
      </c>
      <c r="V121" s="60" t="s">
        <v>2</v>
      </c>
      <c r="W121" s="60" t="s">
        <v>2</v>
      </c>
      <c r="X121" s="66"/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/>
      <c r="AJ121" s="61"/>
      <c r="AK121" s="61">
        <v>0</v>
      </c>
      <c r="AL121" s="61">
        <v>0</v>
      </c>
      <c r="AM121" s="61">
        <v>0</v>
      </c>
      <c r="AN121" s="61">
        <v>2013.2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17923</v>
      </c>
      <c r="AW121" s="41">
        <v>17923</v>
      </c>
      <c r="AX121" s="41">
        <v>0</v>
      </c>
      <c r="AY121" s="41">
        <v>17923</v>
      </c>
      <c r="AZ121" s="41">
        <v>1</v>
      </c>
      <c r="BA121" s="41">
        <v>0</v>
      </c>
      <c r="BB121" s="41">
        <v>1</v>
      </c>
      <c r="BC121" s="41">
        <v>1</v>
      </c>
      <c r="BD121" s="41"/>
      <c r="BE121" s="7"/>
    </row>
    <row r="122" spans="1:57" ht="57.75" customHeight="1" x14ac:dyDescent="0.25">
      <c r="A122" s="1"/>
      <c r="B122" s="2"/>
      <c r="C122" s="2"/>
      <c r="D122" s="40"/>
      <c r="E122" s="2"/>
      <c r="F122" s="2"/>
      <c r="G122" s="40"/>
      <c r="H122" s="40"/>
      <c r="I122" s="40"/>
      <c r="J122" s="40"/>
      <c r="K122" s="40"/>
      <c r="L122" s="40"/>
      <c r="M122" s="40"/>
      <c r="N122" s="40"/>
      <c r="O122" s="3"/>
      <c r="P122" s="97"/>
      <c r="Q122" s="97"/>
      <c r="R122" s="57" t="s">
        <v>116</v>
      </c>
      <c r="S122" s="64" t="s">
        <v>116</v>
      </c>
      <c r="T122" s="65" t="s">
        <v>115</v>
      </c>
      <c r="U122" s="60" t="s">
        <v>2</v>
      </c>
      <c r="V122" s="60" t="s">
        <v>2</v>
      </c>
      <c r="W122" s="60" t="s">
        <v>2</v>
      </c>
      <c r="X122" s="66"/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/>
      <c r="AJ122" s="61"/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/>
      <c r="AV122" s="61"/>
      <c r="AW122" s="41"/>
      <c r="AX122" s="41"/>
      <c r="AY122" s="41"/>
      <c r="AZ122" s="41"/>
      <c r="BA122" s="41"/>
      <c r="BB122" s="41"/>
      <c r="BC122" s="41"/>
      <c r="BD122" s="41"/>
      <c r="BE122" s="7"/>
    </row>
    <row r="123" spans="1:57" ht="68.25" customHeight="1" x14ac:dyDescent="0.25">
      <c r="A123" s="1"/>
      <c r="B123" s="2" t="s">
        <v>73</v>
      </c>
      <c r="C123" s="2" t="s">
        <v>73</v>
      </c>
      <c r="D123" s="40">
        <v>803</v>
      </c>
      <c r="E123" s="2" t="s">
        <v>113</v>
      </c>
      <c r="F123" s="2" t="s">
        <v>112</v>
      </c>
      <c r="G123" s="40">
        <v>4</v>
      </c>
      <c r="H123" s="40">
        <v>803</v>
      </c>
      <c r="I123" s="40"/>
      <c r="J123" s="40"/>
      <c r="K123" s="40"/>
      <c r="L123" s="40">
        <v>4</v>
      </c>
      <c r="M123" s="40"/>
      <c r="N123" s="40" t="s">
        <v>117</v>
      </c>
      <c r="O123" s="3">
        <v>814</v>
      </c>
      <c r="P123" s="97"/>
      <c r="Q123" s="97"/>
      <c r="R123" s="80" t="s">
        <v>446</v>
      </c>
      <c r="S123" s="64"/>
      <c r="T123" s="65"/>
      <c r="U123" s="60" t="s">
        <v>2</v>
      </c>
      <c r="V123" s="60" t="s">
        <v>2</v>
      </c>
      <c r="W123" s="60" t="s">
        <v>2</v>
      </c>
      <c r="X123" s="66"/>
      <c r="Y123" s="61">
        <v>0</v>
      </c>
      <c r="Z123" s="61"/>
      <c r="AA123" s="61"/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/>
      <c r="AM123" s="61"/>
      <c r="AN123" s="61">
        <v>0</v>
      </c>
      <c r="AO123" s="61"/>
      <c r="AP123" s="61"/>
      <c r="AQ123" s="61">
        <v>69449.8</v>
      </c>
      <c r="AR123" s="61"/>
      <c r="AS123" s="61"/>
      <c r="AT123" s="61">
        <v>72331.100000000006</v>
      </c>
      <c r="AU123" s="61">
        <v>0</v>
      </c>
      <c r="AV123" s="61">
        <v>7275</v>
      </c>
      <c r="AW123" s="41">
        <v>7275</v>
      </c>
      <c r="AX123" s="41">
        <v>0</v>
      </c>
      <c r="AY123" s="41">
        <v>7275</v>
      </c>
      <c r="AZ123" s="41">
        <v>1</v>
      </c>
      <c r="BA123" s="41">
        <v>0</v>
      </c>
      <c r="BB123" s="41">
        <v>1</v>
      </c>
      <c r="BC123" s="41">
        <v>1</v>
      </c>
      <c r="BD123" s="41"/>
      <c r="BE123" s="7"/>
    </row>
    <row r="124" spans="1:57" ht="69" customHeight="1" x14ac:dyDescent="0.25">
      <c r="A124" s="1"/>
      <c r="B124" s="2" t="s">
        <v>73</v>
      </c>
      <c r="C124" s="2" t="s">
        <v>73</v>
      </c>
      <c r="D124" s="40">
        <v>803</v>
      </c>
      <c r="E124" s="2" t="s">
        <v>113</v>
      </c>
      <c r="F124" s="2" t="s">
        <v>112</v>
      </c>
      <c r="G124" s="40">
        <v>4</v>
      </c>
      <c r="H124" s="40">
        <v>803</v>
      </c>
      <c r="I124" s="40">
        <v>1</v>
      </c>
      <c r="J124" s="40">
        <v>1</v>
      </c>
      <c r="K124" s="40">
        <v>20</v>
      </c>
      <c r="L124" s="40">
        <v>5</v>
      </c>
      <c r="M124" s="40"/>
      <c r="N124" s="40" t="s">
        <v>122</v>
      </c>
      <c r="O124" s="40">
        <v>803</v>
      </c>
      <c r="P124" s="78" t="s">
        <v>121</v>
      </c>
      <c r="Q124" s="79" t="s">
        <v>120</v>
      </c>
      <c r="R124" s="72" t="s">
        <v>445</v>
      </c>
      <c r="S124" s="64" t="s">
        <v>53</v>
      </c>
      <c r="T124" s="65" t="s">
        <v>52</v>
      </c>
      <c r="U124" s="60" t="s">
        <v>119</v>
      </c>
      <c r="V124" s="60" t="s">
        <v>514</v>
      </c>
      <c r="W124" s="60" t="s">
        <v>515</v>
      </c>
      <c r="X124" s="66"/>
      <c r="Y124" s="61">
        <v>40630.050000000003</v>
      </c>
      <c r="Z124" s="61">
        <v>0</v>
      </c>
      <c r="AA124" s="61">
        <v>0</v>
      </c>
      <c r="AB124" s="61">
        <v>20509.7</v>
      </c>
      <c r="AC124" s="61">
        <v>0</v>
      </c>
      <c r="AD124" s="61">
        <v>0</v>
      </c>
      <c r="AE124" s="61">
        <v>13669</v>
      </c>
      <c r="AF124" s="61">
        <v>0</v>
      </c>
      <c r="AG124" s="61">
        <v>0</v>
      </c>
      <c r="AH124" s="61">
        <v>10000</v>
      </c>
      <c r="AI124" s="61">
        <v>0</v>
      </c>
      <c r="AJ124" s="61">
        <v>0</v>
      </c>
      <c r="AK124" s="61">
        <v>15000</v>
      </c>
      <c r="AL124" s="61">
        <v>0</v>
      </c>
      <c r="AM124" s="61">
        <v>0</v>
      </c>
      <c r="AN124" s="61">
        <f>15812.8+6776.9</f>
        <v>22589.699999999997</v>
      </c>
      <c r="AO124" s="61">
        <v>0</v>
      </c>
      <c r="AP124" s="61">
        <v>0</v>
      </c>
      <c r="AQ124" s="61">
        <v>28961.8</v>
      </c>
      <c r="AR124" s="61">
        <v>0</v>
      </c>
      <c r="AS124" s="61">
        <v>0</v>
      </c>
      <c r="AT124" s="61">
        <v>30492</v>
      </c>
      <c r="AU124" s="61">
        <v>0</v>
      </c>
      <c r="AV124" s="61">
        <v>0</v>
      </c>
      <c r="AW124" s="41">
        <v>164237.75</v>
      </c>
      <c r="AX124" s="41">
        <v>0</v>
      </c>
      <c r="AY124" s="41">
        <v>0</v>
      </c>
      <c r="AZ124" s="41">
        <v>8</v>
      </c>
      <c r="BA124" s="41">
        <v>0</v>
      </c>
      <c r="BB124" s="41">
        <v>1</v>
      </c>
      <c r="BC124" s="41">
        <v>1</v>
      </c>
      <c r="BD124" s="41"/>
      <c r="BE124" s="7"/>
    </row>
    <row r="125" spans="1:57" ht="56.25" customHeight="1" x14ac:dyDescent="0.25">
      <c r="A125" s="1"/>
      <c r="B125" s="2"/>
      <c r="C125" s="2"/>
      <c r="D125" s="40"/>
      <c r="E125" s="2"/>
      <c r="F125" s="2"/>
      <c r="G125" s="40"/>
      <c r="H125" s="40"/>
      <c r="I125" s="40"/>
      <c r="J125" s="40"/>
      <c r="K125" s="40"/>
      <c r="L125" s="40"/>
      <c r="M125" s="40"/>
      <c r="N125" s="40"/>
      <c r="O125" s="3"/>
      <c r="P125" s="90" t="s">
        <v>118</v>
      </c>
      <c r="Q125" s="93" t="s">
        <v>475</v>
      </c>
      <c r="R125" s="72" t="s">
        <v>445</v>
      </c>
      <c r="S125" s="64" t="s">
        <v>53</v>
      </c>
      <c r="T125" s="65" t="s">
        <v>52</v>
      </c>
      <c r="U125" s="76" t="s">
        <v>119</v>
      </c>
      <c r="V125" s="60" t="s">
        <v>513</v>
      </c>
      <c r="W125" s="60">
        <v>520</v>
      </c>
      <c r="X125" s="66"/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/>
      <c r="AG125" s="61"/>
      <c r="AH125" s="61">
        <v>0</v>
      </c>
      <c r="AI125" s="61">
        <v>0</v>
      </c>
      <c r="AJ125" s="61">
        <v>0</v>
      </c>
      <c r="AK125" s="61">
        <v>600</v>
      </c>
      <c r="AL125" s="61">
        <v>0</v>
      </c>
      <c r="AM125" s="61">
        <v>0</v>
      </c>
      <c r="AN125" s="61">
        <v>6161</v>
      </c>
      <c r="AO125" s="61">
        <v>0</v>
      </c>
      <c r="AP125" s="61">
        <v>0</v>
      </c>
      <c r="AQ125" s="61">
        <v>2075.4</v>
      </c>
      <c r="AR125" s="61">
        <v>0</v>
      </c>
      <c r="AS125" s="61">
        <v>0</v>
      </c>
      <c r="AT125" s="61">
        <v>2118.9</v>
      </c>
      <c r="AU125" s="61"/>
      <c r="AV125" s="61"/>
      <c r="AW125" s="41"/>
      <c r="AX125" s="41"/>
      <c r="AY125" s="41"/>
      <c r="AZ125" s="41"/>
      <c r="BA125" s="41"/>
      <c r="BB125" s="41"/>
      <c r="BC125" s="41"/>
      <c r="BD125" s="41"/>
      <c r="BE125" s="7"/>
    </row>
    <row r="126" spans="1:57" ht="63" customHeight="1" x14ac:dyDescent="0.25">
      <c r="A126" s="1"/>
      <c r="B126" s="2" t="s">
        <v>73</v>
      </c>
      <c r="C126" s="2" t="s">
        <v>73</v>
      </c>
      <c r="D126" s="40">
        <v>803</v>
      </c>
      <c r="E126" s="2" t="s">
        <v>113</v>
      </c>
      <c r="F126" s="2" t="s">
        <v>112</v>
      </c>
      <c r="G126" s="40">
        <v>4</v>
      </c>
      <c r="H126" s="40">
        <v>803</v>
      </c>
      <c r="I126" s="40">
        <v>1</v>
      </c>
      <c r="J126" s="40">
        <v>2</v>
      </c>
      <c r="K126" s="40">
        <v>21</v>
      </c>
      <c r="L126" s="40">
        <v>5</v>
      </c>
      <c r="M126" s="40"/>
      <c r="N126" s="40" t="s">
        <v>117</v>
      </c>
      <c r="O126" s="3">
        <v>800</v>
      </c>
      <c r="P126" s="91"/>
      <c r="Q126" s="94"/>
      <c r="R126" s="72" t="s">
        <v>59</v>
      </c>
      <c r="S126" s="64" t="s">
        <v>59</v>
      </c>
      <c r="T126" s="65" t="s">
        <v>58</v>
      </c>
      <c r="U126" s="60" t="s">
        <v>9</v>
      </c>
      <c r="V126" s="60" t="s">
        <v>9</v>
      </c>
      <c r="W126" s="60" t="s">
        <v>9</v>
      </c>
      <c r="X126" s="66"/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/>
      <c r="AG126" s="61"/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/>
      <c r="AP126" s="61"/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41">
        <v>9700</v>
      </c>
      <c r="AX126" s="41">
        <v>0</v>
      </c>
      <c r="AY126" s="41">
        <v>0</v>
      </c>
      <c r="AZ126" s="41">
        <v>1</v>
      </c>
      <c r="BA126" s="41">
        <v>0</v>
      </c>
      <c r="BB126" s="41">
        <v>1</v>
      </c>
      <c r="BC126" s="41">
        <v>1</v>
      </c>
      <c r="BD126" s="41"/>
      <c r="BE126" s="7"/>
    </row>
    <row r="127" spans="1:57" ht="51.75" customHeight="1" x14ac:dyDescent="0.25">
      <c r="A127" s="1"/>
      <c r="B127" s="2" t="s">
        <v>73</v>
      </c>
      <c r="C127" s="2" t="s">
        <v>73</v>
      </c>
      <c r="D127" s="40">
        <v>803</v>
      </c>
      <c r="E127" s="2" t="s">
        <v>113</v>
      </c>
      <c r="F127" s="2" t="s">
        <v>112</v>
      </c>
      <c r="G127" s="40">
        <v>4</v>
      </c>
      <c r="H127" s="40">
        <v>803</v>
      </c>
      <c r="I127" s="40">
        <v>1</v>
      </c>
      <c r="J127" s="40">
        <v>2</v>
      </c>
      <c r="K127" s="40">
        <v>21</v>
      </c>
      <c r="L127" s="40">
        <v>5</v>
      </c>
      <c r="M127" s="40"/>
      <c r="N127" s="40" t="s">
        <v>117</v>
      </c>
      <c r="O127" s="3">
        <v>801</v>
      </c>
      <c r="P127" s="91"/>
      <c r="Q127" s="94"/>
      <c r="R127" s="72" t="s">
        <v>57</v>
      </c>
      <c r="S127" s="64" t="s">
        <v>57</v>
      </c>
      <c r="T127" s="65" t="s">
        <v>56</v>
      </c>
      <c r="U127" s="60" t="s">
        <v>9</v>
      </c>
      <c r="V127" s="60" t="s">
        <v>9</v>
      </c>
      <c r="W127" s="60" t="s">
        <v>9</v>
      </c>
      <c r="X127" s="66"/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/>
      <c r="AG127" s="61"/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/>
      <c r="AP127" s="61"/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41">
        <v>108167</v>
      </c>
      <c r="AX127" s="41">
        <v>0</v>
      </c>
      <c r="AY127" s="41">
        <v>0</v>
      </c>
      <c r="AZ127" s="41">
        <v>2</v>
      </c>
      <c r="BA127" s="41">
        <v>0</v>
      </c>
      <c r="BB127" s="41">
        <v>1</v>
      </c>
      <c r="BC127" s="41">
        <v>1</v>
      </c>
      <c r="BD127" s="41"/>
      <c r="BE127" s="7"/>
    </row>
    <row r="128" spans="1:57" ht="48" customHeight="1" x14ac:dyDescent="0.25">
      <c r="A128" s="1"/>
      <c r="B128" s="2" t="s">
        <v>73</v>
      </c>
      <c r="C128" s="2" t="s">
        <v>73</v>
      </c>
      <c r="D128" s="40">
        <v>803</v>
      </c>
      <c r="E128" s="2" t="s">
        <v>113</v>
      </c>
      <c r="F128" s="2" t="s">
        <v>112</v>
      </c>
      <c r="G128" s="40">
        <v>4</v>
      </c>
      <c r="H128" s="40">
        <v>803</v>
      </c>
      <c r="I128" s="40">
        <v>1</v>
      </c>
      <c r="J128" s="40">
        <v>2</v>
      </c>
      <c r="K128" s="40">
        <v>21</v>
      </c>
      <c r="L128" s="40">
        <v>5</v>
      </c>
      <c r="M128" s="40"/>
      <c r="N128" s="40" t="s">
        <v>117</v>
      </c>
      <c r="O128" s="3">
        <v>802</v>
      </c>
      <c r="P128" s="91"/>
      <c r="Q128" s="94"/>
      <c r="R128" s="72" t="s">
        <v>55</v>
      </c>
      <c r="S128" s="64" t="s">
        <v>55</v>
      </c>
      <c r="T128" s="65" t="s">
        <v>54</v>
      </c>
      <c r="U128" s="60" t="s">
        <v>9</v>
      </c>
      <c r="V128" s="60" t="s">
        <v>9</v>
      </c>
      <c r="W128" s="60" t="s">
        <v>9</v>
      </c>
      <c r="X128" s="66"/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/>
      <c r="AG128" s="61"/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/>
      <c r="AP128" s="61"/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41">
        <v>210707</v>
      </c>
      <c r="AX128" s="41">
        <v>0</v>
      </c>
      <c r="AY128" s="41">
        <v>0</v>
      </c>
      <c r="AZ128" s="41">
        <v>3</v>
      </c>
      <c r="BA128" s="41">
        <v>0</v>
      </c>
      <c r="BB128" s="41">
        <v>1</v>
      </c>
      <c r="BC128" s="41">
        <v>1</v>
      </c>
      <c r="BD128" s="41"/>
      <c r="BE128" s="7"/>
    </row>
    <row r="129" spans="1:57" ht="67.5" customHeight="1" x14ac:dyDescent="0.25">
      <c r="A129" s="1"/>
      <c r="B129" s="2" t="s">
        <v>73</v>
      </c>
      <c r="C129" s="2" t="s">
        <v>73</v>
      </c>
      <c r="D129" s="40">
        <v>803</v>
      </c>
      <c r="E129" s="2" t="s">
        <v>113</v>
      </c>
      <c r="F129" s="2" t="s">
        <v>112</v>
      </c>
      <c r="G129" s="40">
        <v>4</v>
      </c>
      <c r="H129" s="40">
        <v>803</v>
      </c>
      <c r="I129" s="40">
        <v>1</v>
      </c>
      <c r="J129" s="40">
        <v>2</v>
      </c>
      <c r="K129" s="40">
        <v>21</v>
      </c>
      <c r="L129" s="40">
        <v>5</v>
      </c>
      <c r="M129" s="40"/>
      <c r="N129" s="40" t="s">
        <v>117</v>
      </c>
      <c r="O129" s="3">
        <v>811</v>
      </c>
      <c r="P129" s="91"/>
      <c r="Q129" s="94"/>
      <c r="R129" s="72" t="s">
        <v>11</v>
      </c>
      <c r="S129" s="64" t="s">
        <v>11</v>
      </c>
      <c r="T129" s="65">
        <v>811</v>
      </c>
      <c r="U129" s="76" t="s">
        <v>512</v>
      </c>
      <c r="V129" s="60" t="s">
        <v>516</v>
      </c>
      <c r="W129" s="60">
        <v>410</v>
      </c>
      <c r="X129" s="66"/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/>
      <c r="AG129" s="61"/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2013.2</v>
      </c>
      <c r="AO129" s="61"/>
      <c r="AP129" s="61"/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41">
        <v>17923</v>
      </c>
      <c r="AX129" s="41">
        <v>0</v>
      </c>
      <c r="AY129" s="41">
        <v>0</v>
      </c>
      <c r="AZ129" s="41">
        <v>1</v>
      </c>
      <c r="BA129" s="41">
        <v>0</v>
      </c>
      <c r="BB129" s="41">
        <v>1</v>
      </c>
      <c r="BC129" s="41">
        <v>1</v>
      </c>
      <c r="BD129" s="41"/>
      <c r="BE129" s="7"/>
    </row>
    <row r="130" spans="1:57" ht="66" customHeight="1" x14ac:dyDescent="0.25">
      <c r="A130" s="1"/>
      <c r="B130" s="2" t="s">
        <v>73</v>
      </c>
      <c r="C130" s="2" t="s">
        <v>73</v>
      </c>
      <c r="D130" s="40">
        <v>803</v>
      </c>
      <c r="E130" s="2" t="s">
        <v>113</v>
      </c>
      <c r="F130" s="2" t="s">
        <v>112</v>
      </c>
      <c r="G130" s="40">
        <v>4</v>
      </c>
      <c r="H130" s="40">
        <v>803</v>
      </c>
      <c r="I130" s="40">
        <v>1</v>
      </c>
      <c r="J130" s="40">
        <v>2</v>
      </c>
      <c r="K130" s="40">
        <v>21</v>
      </c>
      <c r="L130" s="40">
        <v>5</v>
      </c>
      <c r="M130" s="40"/>
      <c r="N130" s="40" t="s">
        <v>117</v>
      </c>
      <c r="O130" s="3">
        <v>814</v>
      </c>
      <c r="P130" s="91"/>
      <c r="Q130" s="94"/>
      <c r="R130" s="72" t="s">
        <v>116</v>
      </c>
      <c r="S130" s="64" t="s">
        <v>116</v>
      </c>
      <c r="T130" s="65" t="s">
        <v>115</v>
      </c>
      <c r="U130" s="60" t="s">
        <v>9</v>
      </c>
      <c r="V130" s="60" t="s">
        <v>9</v>
      </c>
      <c r="W130" s="60" t="s">
        <v>9</v>
      </c>
      <c r="X130" s="66"/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/>
      <c r="AG130" s="61"/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/>
      <c r="AP130" s="61"/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41">
        <v>7275</v>
      </c>
      <c r="AX130" s="41">
        <v>0</v>
      </c>
      <c r="AY130" s="41">
        <v>0</v>
      </c>
      <c r="AZ130" s="41">
        <v>1</v>
      </c>
      <c r="BA130" s="41">
        <v>0</v>
      </c>
      <c r="BB130" s="41">
        <v>1</v>
      </c>
      <c r="BC130" s="41">
        <v>1</v>
      </c>
      <c r="BD130" s="41"/>
      <c r="BE130" s="7"/>
    </row>
    <row r="131" spans="1:57" ht="81" customHeight="1" x14ac:dyDescent="0.25">
      <c r="A131" s="1"/>
      <c r="B131" s="2"/>
      <c r="C131" s="2"/>
      <c r="D131" s="40"/>
      <c r="E131" s="2"/>
      <c r="F131" s="2"/>
      <c r="G131" s="40"/>
      <c r="H131" s="40"/>
      <c r="I131" s="40"/>
      <c r="J131" s="40"/>
      <c r="K131" s="40"/>
      <c r="L131" s="40"/>
      <c r="M131" s="40"/>
      <c r="N131" s="40"/>
      <c r="O131" s="3"/>
      <c r="P131" s="92"/>
      <c r="Q131" s="95"/>
      <c r="R131" s="72" t="s">
        <v>446</v>
      </c>
      <c r="S131" s="64"/>
      <c r="T131" s="65">
        <v>826</v>
      </c>
      <c r="U131" s="76" t="s">
        <v>231</v>
      </c>
      <c r="V131" s="60" t="s">
        <v>511</v>
      </c>
      <c r="W131" s="60">
        <v>410</v>
      </c>
      <c r="X131" s="66"/>
      <c r="Y131" s="61">
        <v>0</v>
      </c>
      <c r="Z131" s="61"/>
      <c r="AA131" s="61"/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/>
      <c r="AM131" s="61"/>
      <c r="AN131" s="61">
        <v>0</v>
      </c>
      <c r="AO131" s="61"/>
      <c r="AP131" s="61"/>
      <c r="AQ131" s="61">
        <v>69449.8</v>
      </c>
      <c r="AR131" s="61"/>
      <c r="AS131" s="61"/>
      <c r="AT131" s="61">
        <v>72331.100000000006</v>
      </c>
      <c r="AU131" s="61"/>
      <c r="AV131" s="61"/>
      <c r="AW131" s="41"/>
      <c r="AX131" s="41"/>
      <c r="AY131" s="41"/>
      <c r="AZ131" s="41"/>
      <c r="BA131" s="41"/>
      <c r="BB131" s="41"/>
      <c r="BC131" s="41"/>
      <c r="BD131" s="41"/>
      <c r="BE131" s="7"/>
    </row>
    <row r="132" spans="1:57" ht="61.5" customHeight="1" x14ac:dyDescent="0.25">
      <c r="A132" s="1"/>
      <c r="B132" s="2"/>
      <c r="C132" s="2"/>
      <c r="D132" s="40"/>
      <c r="E132" s="2"/>
      <c r="F132" s="2"/>
      <c r="G132" s="40"/>
      <c r="H132" s="40"/>
      <c r="I132" s="40"/>
      <c r="J132" s="40"/>
      <c r="K132" s="40"/>
      <c r="L132" s="40"/>
      <c r="M132" s="40"/>
      <c r="N132" s="40"/>
      <c r="O132" s="3"/>
      <c r="P132" s="69" t="s">
        <v>476</v>
      </c>
      <c r="Q132" s="70" t="s">
        <v>477</v>
      </c>
      <c r="R132" s="72" t="s">
        <v>445</v>
      </c>
      <c r="S132" s="64"/>
      <c r="T132" s="65" t="s">
        <v>52</v>
      </c>
      <c r="U132" s="60"/>
      <c r="V132" s="60" t="s">
        <v>510</v>
      </c>
      <c r="W132" s="60">
        <v>240</v>
      </c>
      <c r="X132" s="66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>
        <v>500</v>
      </c>
      <c r="AO132" s="61"/>
      <c r="AP132" s="61"/>
      <c r="AQ132" s="61">
        <v>0</v>
      </c>
      <c r="AR132" s="61"/>
      <c r="AS132" s="61"/>
      <c r="AT132" s="61">
        <v>0</v>
      </c>
      <c r="AU132" s="61"/>
      <c r="AV132" s="61"/>
      <c r="AW132" s="41"/>
      <c r="AX132" s="41"/>
      <c r="AY132" s="41"/>
      <c r="AZ132" s="41"/>
      <c r="BA132" s="41"/>
      <c r="BB132" s="41"/>
      <c r="BC132" s="41"/>
      <c r="BD132" s="41"/>
      <c r="BE132" s="7"/>
    </row>
    <row r="133" spans="1:57" ht="84.75" customHeight="1" x14ac:dyDescent="0.25">
      <c r="A133" s="1"/>
      <c r="B133" s="2" t="s">
        <v>73</v>
      </c>
      <c r="C133" s="2" t="s">
        <v>73</v>
      </c>
      <c r="D133" s="40">
        <v>803</v>
      </c>
      <c r="E133" s="2" t="s">
        <v>113</v>
      </c>
      <c r="F133" s="2" t="s">
        <v>112</v>
      </c>
      <c r="G133" s="40">
        <v>4</v>
      </c>
      <c r="H133" s="40">
        <v>803</v>
      </c>
      <c r="I133" s="40">
        <v>1</v>
      </c>
      <c r="J133" s="40">
        <v>4</v>
      </c>
      <c r="K133" s="40">
        <v>23</v>
      </c>
      <c r="L133" s="40">
        <v>5</v>
      </c>
      <c r="M133" s="40"/>
      <c r="N133" s="40" t="s">
        <v>111</v>
      </c>
      <c r="O133" s="40">
        <v>803</v>
      </c>
      <c r="P133" s="71" t="s">
        <v>114</v>
      </c>
      <c r="Q133" s="74" t="s">
        <v>110</v>
      </c>
      <c r="R133" s="72" t="s">
        <v>445</v>
      </c>
      <c r="S133" s="64" t="s">
        <v>53</v>
      </c>
      <c r="T133" s="65" t="s">
        <v>52</v>
      </c>
      <c r="U133" s="60" t="s">
        <v>80</v>
      </c>
      <c r="V133" s="60" t="s">
        <v>540</v>
      </c>
      <c r="W133" s="60" t="s">
        <v>535</v>
      </c>
      <c r="X133" s="66"/>
      <c r="Y133" s="61">
        <f>SUM(Y134:Y136)</f>
        <v>1500</v>
      </c>
      <c r="Z133" s="61">
        <f t="shared" ref="Z133:AM133" si="20">SUM(Z134:Z136)</f>
        <v>0</v>
      </c>
      <c r="AA133" s="61">
        <f t="shared" si="20"/>
        <v>0</v>
      </c>
      <c r="AB133" s="61">
        <v>0</v>
      </c>
      <c r="AC133" s="61">
        <f t="shared" si="20"/>
        <v>0</v>
      </c>
      <c r="AD133" s="61">
        <f t="shared" si="20"/>
        <v>0</v>
      </c>
      <c r="AE133" s="61">
        <f t="shared" si="20"/>
        <v>150</v>
      </c>
      <c r="AF133" s="61">
        <f t="shared" si="20"/>
        <v>0</v>
      </c>
      <c r="AG133" s="61">
        <f t="shared" si="20"/>
        <v>0</v>
      </c>
      <c r="AH133" s="61">
        <f t="shared" si="20"/>
        <v>1200</v>
      </c>
      <c r="AI133" s="61">
        <f t="shared" si="20"/>
        <v>0</v>
      </c>
      <c r="AJ133" s="61">
        <f t="shared" si="20"/>
        <v>0</v>
      </c>
      <c r="AK133" s="61">
        <f t="shared" si="20"/>
        <v>3010.5</v>
      </c>
      <c r="AL133" s="61">
        <f t="shared" si="20"/>
        <v>0</v>
      </c>
      <c r="AM133" s="61">
        <f t="shared" si="20"/>
        <v>0</v>
      </c>
      <c r="AN133" s="61">
        <f>AN134+AN135+AN136</f>
        <v>1036.4000000000001</v>
      </c>
      <c r="AO133" s="61">
        <f t="shared" ref="AO133:AT133" si="21">AO134+AO135+AO136</f>
        <v>0</v>
      </c>
      <c r="AP133" s="61">
        <f t="shared" si="21"/>
        <v>0</v>
      </c>
      <c r="AQ133" s="61">
        <f t="shared" si="21"/>
        <v>2050</v>
      </c>
      <c r="AR133" s="61">
        <f t="shared" si="21"/>
        <v>0</v>
      </c>
      <c r="AS133" s="61">
        <f t="shared" si="21"/>
        <v>0</v>
      </c>
      <c r="AT133" s="61">
        <f t="shared" si="21"/>
        <v>1975</v>
      </c>
      <c r="AU133" s="61">
        <v>0</v>
      </c>
      <c r="AV133" s="61">
        <v>0</v>
      </c>
      <c r="AW133" s="41">
        <v>17068.73</v>
      </c>
      <c r="AX133" s="41">
        <v>0</v>
      </c>
      <c r="AY133" s="41">
        <v>0</v>
      </c>
      <c r="AZ133" s="41">
        <v>8</v>
      </c>
      <c r="BA133" s="41">
        <v>0</v>
      </c>
      <c r="BB133" s="41">
        <v>1</v>
      </c>
      <c r="BC133" s="41">
        <v>1</v>
      </c>
      <c r="BD133" s="41"/>
      <c r="BE133" s="7"/>
    </row>
    <row r="134" spans="1:57" ht="57.75" customHeight="1" x14ac:dyDescent="0.25">
      <c r="A134" s="1"/>
      <c r="B134" s="2"/>
      <c r="C134" s="2"/>
      <c r="D134" s="40"/>
      <c r="E134" s="2"/>
      <c r="F134" s="2"/>
      <c r="G134" s="40"/>
      <c r="H134" s="3"/>
      <c r="I134" s="40"/>
      <c r="J134" s="40"/>
      <c r="K134" s="5"/>
      <c r="L134" s="40"/>
      <c r="M134" s="40"/>
      <c r="N134" s="40"/>
      <c r="O134" s="3"/>
      <c r="P134" s="74" t="s">
        <v>478</v>
      </c>
      <c r="Q134" s="74" t="s">
        <v>427</v>
      </c>
      <c r="R134" s="72" t="s">
        <v>445</v>
      </c>
      <c r="S134" s="58"/>
      <c r="T134" s="65" t="s">
        <v>52</v>
      </c>
      <c r="U134" s="60" t="s">
        <v>80</v>
      </c>
      <c r="V134" s="60" t="s">
        <v>431</v>
      </c>
      <c r="W134" s="60" t="s">
        <v>509</v>
      </c>
      <c r="X134" s="58"/>
      <c r="Y134" s="61" t="s">
        <v>556</v>
      </c>
      <c r="Z134" s="61"/>
      <c r="AA134" s="61"/>
      <c r="AB134" s="61" t="s">
        <v>557</v>
      </c>
      <c r="AC134" s="61"/>
      <c r="AD134" s="61"/>
      <c r="AE134" s="61">
        <v>150</v>
      </c>
      <c r="AF134" s="61"/>
      <c r="AG134" s="61"/>
      <c r="AH134" s="61">
        <v>150</v>
      </c>
      <c r="AI134" s="61"/>
      <c r="AJ134" s="61"/>
      <c r="AK134" s="61">
        <v>300</v>
      </c>
      <c r="AL134" s="61"/>
      <c r="AM134" s="61"/>
      <c r="AN134" s="61">
        <v>400</v>
      </c>
      <c r="AO134" s="61"/>
      <c r="AP134" s="61"/>
      <c r="AQ134" s="61">
        <v>200</v>
      </c>
      <c r="AR134" s="61"/>
      <c r="AS134" s="61"/>
      <c r="AT134" s="61">
        <v>200</v>
      </c>
      <c r="AU134" s="62"/>
      <c r="AV134" s="61"/>
      <c r="AW134" s="41"/>
      <c r="AX134" s="41"/>
      <c r="AY134" s="41"/>
      <c r="AZ134" s="41"/>
      <c r="BA134" s="23"/>
      <c r="BB134" s="41"/>
      <c r="BC134" s="41"/>
      <c r="BD134" s="22"/>
      <c r="BE134" s="7"/>
    </row>
    <row r="135" spans="1:57" ht="57.75" customHeight="1" x14ac:dyDescent="0.25">
      <c r="A135" s="1"/>
      <c r="B135" s="2"/>
      <c r="C135" s="2"/>
      <c r="D135" s="40"/>
      <c r="E135" s="2"/>
      <c r="F135" s="2"/>
      <c r="G135" s="40"/>
      <c r="H135" s="3"/>
      <c r="I135" s="40"/>
      <c r="J135" s="40"/>
      <c r="K135" s="5"/>
      <c r="L135" s="40"/>
      <c r="M135" s="40"/>
      <c r="N135" s="40"/>
      <c r="O135" s="3"/>
      <c r="P135" s="74" t="s">
        <v>479</v>
      </c>
      <c r="Q135" s="72" t="s">
        <v>428</v>
      </c>
      <c r="R135" s="72" t="s">
        <v>445</v>
      </c>
      <c r="S135" s="58"/>
      <c r="T135" s="65" t="s">
        <v>52</v>
      </c>
      <c r="U135" s="60" t="s">
        <v>80</v>
      </c>
      <c r="V135" s="52" t="s">
        <v>430</v>
      </c>
      <c r="W135" s="60">
        <v>810</v>
      </c>
      <c r="X135" s="58"/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/>
      <c r="AG135" s="61"/>
      <c r="AH135" s="61">
        <v>1050</v>
      </c>
      <c r="AI135" s="61"/>
      <c r="AJ135" s="61"/>
      <c r="AK135" s="61">
        <v>710.5</v>
      </c>
      <c r="AL135" s="61"/>
      <c r="AM135" s="61"/>
      <c r="AN135" s="61">
        <v>500</v>
      </c>
      <c r="AO135" s="61">
        <v>0</v>
      </c>
      <c r="AP135" s="61">
        <v>0</v>
      </c>
      <c r="AQ135" s="61">
        <v>500</v>
      </c>
      <c r="AR135" s="61"/>
      <c r="AS135" s="61"/>
      <c r="AT135" s="61">
        <v>500</v>
      </c>
      <c r="AU135" s="62"/>
      <c r="AV135" s="61"/>
      <c r="AW135" s="41"/>
      <c r="AX135" s="41"/>
      <c r="AY135" s="41"/>
      <c r="AZ135" s="41"/>
      <c r="BA135" s="23"/>
      <c r="BB135" s="41"/>
      <c r="BC135" s="41"/>
      <c r="BD135" s="22"/>
      <c r="BE135" s="7"/>
    </row>
    <row r="136" spans="1:57" ht="78.75" customHeight="1" x14ac:dyDescent="0.25">
      <c r="A136" s="1"/>
      <c r="B136" s="2"/>
      <c r="C136" s="2"/>
      <c r="D136" s="40"/>
      <c r="E136" s="2"/>
      <c r="F136" s="2"/>
      <c r="G136" s="40"/>
      <c r="H136" s="3"/>
      <c r="I136" s="40"/>
      <c r="J136" s="40"/>
      <c r="K136" s="5"/>
      <c r="L136" s="40"/>
      <c r="M136" s="40"/>
      <c r="N136" s="40"/>
      <c r="O136" s="3"/>
      <c r="P136" s="80" t="s">
        <v>480</v>
      </c>
      <c r="Q136" s="80" t="s">
        <v>429</v>
      </c>
      <c r="R136" s="72" t="s">
        <v>445</v>
      </c>
      <c r="S136" s="58"/>
      <c r="T136" s="65" t="s">
        <v>52</v>
      </c>
      <c r="U136" s="60" t="s">
        <v>80</v>
      </c>
      <c r="V136" s="60" t="s">
        <v>418</v>
      </c>
      <c r="W136" s="60">
        <v>630</v>
      </c>
      <c r="X136" s="66"/>
      <c r="Y136" s="61">
        <v>1500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2000</v>
      </c>
      <c r="AL136" s="61">
        <v>0</v>
      </c>
      <c r="AM136" s="61">
        <v>0</v>
      </c>
      <c r="AN136" s="61">
        <v>136.4</v>
      </c>
      <c r="AO136" s="61">
        <v>0</v>
      </c>
      <c r="AP136" s="61">
        <v>0</v>
      </c>
      <c r="AQ136" s="61">
        <v>1350</v>
      </c>
      <c r="AR136" s="61">
        <v>0</v>
      </c>
      <c r="AS136" s="61">
        <v>0</v>
      </c>
      <c r="AT136" s="61">
        <v>1275</v>
      </c>
      <c r="AU136" s="62"/>
      <c r="AV136" s="61"/>
      <c r="AW136" s="41"/>
      <c r="AX136" s="41"/>
      <c r="AY136" s="41"/>
      <c r="AZ136" s="41"/>
      <c r="BA136" s="23"/>
      <c r="BB136" s="41"/>
      <c r="BC136" s="41"/>
      <c r="BD136" s="22"/>
      <c r="BE136" s="7"/>
    </row>
    <row r="137" spans="1:57" ht="32.25" customHeight="1" x14ac:dyDescent="0.25">
      <c r="A137" s="1"/>
      <c r="B137" s="2" t="s">
        <v>102</v>
      </c>
      <c r="C137" s="2" t="s">
        <v>73</v>
      </c>
      <c r="D137" s="40">
        <v>803</v>
      </c>
      <c r="E137" s="2"/>
      <c r="F137" s="2" t="s">
        <v>101</v>
      </c>
      <c r="G137" s="40">
        <v>5</v>
      </c>
      <c r="H137" s="3">
        <v>827</v>
      </c>
      <c r="I137" s="84"/>
      <c r="J137" s="84"/>
      <c r="K137" s="5">
        <v>1</v>
      </c>
      <c r="L137" s="40">
        <v>6</v>
      </c>
      <c r="M137" s="40">
        <v>3</v>
      </c>
      <c r="N137" s="40" t="s">
        <v>100</v>
      </c>
      <c r="O137" s="3">
        <v>827</v>
      </c>
      <c r="P137" s="96" t="s">
        <v>109</v>
      </c>
      <c r="Q137" s="92" t="s">
        <v>433</v>
      </c>
      <c r="R137" s="68" t="s">
        <v>15</v>
      </c>
      <c r="S137" s="58" t="s">
        <v>69</v>
      </c>
      <c r="T137" s="59" t="s">
        <v>2</v>
      </c>
      <c r="U137" s="52" t="s">
        <v>2</v>
      </c>
      <c r="V137" s="52" t="s">
        <v>2</v>
      </c>
      <c r="W137" s="60" t="s">
        <v>2</v>
      </c>
      <c r="X137" s="58"/>
      <c r="Y137" s="61" t="s">
        <v>558</v>
      </c>
      <c r="Z137" s="61">
        <v>0</v>
      </c>
      <c r="AA137" s="61">
        <v>0</v>
      </c>
      <c r="AB137" s="61" t="s">
        <v>559</v>
      </c>
      <c r="AC137" s="61">
        <f t="shared" ref="AC137:AT137" si="22">AC138</f>
        <v>0</v>
      </c>
      <c r="AD137" s="61">
        <f t="shared" si="22"/>
        <v>0</v>
      </c>
      <c r="AE137" s="61">
        <f t="shared" si="22"/>
        <v>63037.4</v>
      </c>
      <c r="AF137" s="61">
        <f t="shared" si="22"/>
        <v>0</v>
      </c>
      <c r="AG137" s="61">
        <f t="shared" si="22"/>
        <v>0</v>
      </c>
      <c r="AH137" s="61">
        <v>69980.800000000003</v>
      </c>
      <c r="AI137" s="61">
        <f t="shared" si="22"/>
        <v>0</v>
      </c>
      <c r="AJ137" s="61">
        <f t="shared" si="22"/>
        <v>0</v>
      </c>
      <c r="AK137" s="61">
        <v>68324</v>
      </c>
      <c r="AL137" s="61">
        <f t="shared" si="22"/>
        <v>0</v>
      </c>
      <c r="AM137" s="61">
        <f t="shared" si="22"/>
        <v>0</v>
      </c>
      <c r="AN137" s="61">
        <f t="shared" si="22"/>
        <v>66240</v>
      </c>
      <c r="AO137" s="61">
        <f t="shared" si="22"/>
        <v>0</v>
      </c>
      <c r="AP137" s="61">
        <f t="shared" si="22"/>
        <v>0</v>
      </c>
      <c r="AQ137" s="61">
        <f t="shared" si="22"/>
        <v>55469.8</v>
      </c>
      <c r="AR137" s="61">
        <f t="shared" si="22"/>
        <v>0</v>
      </c>
      <c r="AS137" s="61">
        <f t="shared" si="22"/>
        <v>0</v>
      </c>
      <c r="AT137" s="61">
        <f t="shared" si="22"/>
        <v>51636.3</v>
      </c>
      <c r="AU137" s="62">
        <v>0</v>
      </c>
      <c r="AV137" s="61">
        <v>89652.1</v>
      </c>
      <c r="AW137" s="41">
        <v>594821.11</v>
      </c>
      <c r="AX137" s="41">
        <v>0</v>
      </c>
      <c r="AY137" s="41">
        <v>594821.11</v>
      </c>
      <c r="AZ137" s="41">
        <v>0</v>
      </c>
      <c r="BA137" s="23">
        <v>0</v>
      </c>
      <c r="BB137" s="85"/>
      <c r="BC137" s="85"/>
      <c r="BD137" s="22">
        <v>9</v>
      </c>
      <c r="BE137" s="7"/>
    </row>
    <row r="138" spans="1:57" ht="48" customHeight="1" x14ac:dyDescent="0.25">
      <c r="A138" s="1"/>
      <c r="B138" s="2" t="s">
        <v>73</v>
      </c>
      <c r="C138" s="2" t="s">
        <v>73</v>
      </c>
      <c r="D138" s="40">
        <v>803</v>
      </c>
      <c r="E138" s="2" t="s">
        <v>102</v>
      </c>
      <c r="F138" s="2" t="s">
        <v>101</v>
      </c>
      <c r="G138" s="40">
        <v>5</v>
      </c>
      <c r="H138" s="40">
        <v>827</v>
      </c>
      <c r="I138" s="40"/>
      <c r="J138" s="40"/>
      <c r="K138" s="40"/>
      <c r="L138" s="40">
        <v>4</v>
      </c>
      <c r="M138" s="40"/>
      <c r="N138" s="40" t="s">
        <v>108</v>
      </c>
      <c r="O138" s="3">
        <v>827</v>
      </c>
      <c r="P138" s="96"/>
      <c r="Q138" s="97"/>
      <c r="R138" s="72" t="s">
        <v>445</v>
      </c>
      <c r="S138" s="64" t="s">
        <v>69</v>
      </c>
      <c r="T138" s="65" t="s">
        <v>52</v>
      </c>
      <c r="U138" s="60" t="s">
        <v>2</v>
      </c>
      <c r="V138" s="60" t="s">
        <v>2</v>
      </c>
      <c r="W138" s="60" t="s">
        <v>2</v>
      </c>
      <c r="X138" s="66"/>
      <c r="Y138" s="61" t="s">
        <v>558</v>
      </c>
      <c r="Z138" s="61">
        <v>0</v>
      </c>
      <c r="AA138" s="61">
        <v>0</v>
      </c>
      <c r="AB138" s="61" t="s">
        <v>559</v>
      </c>
      <c r="AC138" s="61">
        <f t="shared" ref="AC138:AM138" si="23">SUM(AC139:AC141)</f>
        <v>0</v>
      </c>
      <c r="AD138" s="61">
        <f t="shared" si="23"/>
        <v>0</v>
      </c>
      <c r="AE138" s="61">
        <f t="shared" si="23"/>
        <v>63037.4</v>
      </c>
      <c r="AF138" s="61">
        <f t="shared" si="23"/>
        <v>0</v>
      </c>
      <c r="AG138" s="61">
        <f t="shared" si="23"/>
        <v>0</v>
      </c>
      <c r="AH138" s="61">
        <f t="shared" si="23"/>
        <v>69980.800000000003</v>
      </c>
      <c r="AI138" s="61">
        <f t="shared" si="23"/>
        <v>0</v>
      </c>
      <c r="AJ138" s="61">
        <f t="shared" si="23"/>
        <v>0</v>
      </c>
      <c r="AK138" s="61">
        <v>68324</v>
      </c>
      <c r="AL138" s="61">
        <f t="shared" si="23"/>
        <v>0</v>
      </c>
      <c r="AM138" s="61">
        <f t="shared" si="23"/>
        <v>0</v>
      </c>
      <c r="AN138" s="61">
        <f>SUM(AN139:AN141)</f>
        <v>66240</v>
      </c>
      <c r="AO138" s="61">
        <f t="shared" ref="AO138:AT138" si="24">SUM(AO139:AO141)</f>
        <v>0</v>
      </c>
      <c r="AP138" s="61">
        <f t="shared" si="24"/>
        <v>0</v>
      </c>
      <c r="AQ138" s="61">
        <f t="shared" si="24"/>
        <v>55469.8</v>
      </c>
      <c r="AR138" s="61">
        <f t="shared" si="24"/>
        <v>0</v>
      </c>
      <c r="AS138" s="61">
        <f t="shared" si="24"/>
        <v>0</v>
      </c>
      <c r="AT138" s="61">
        <f t="shared" si="24"/>
        <v>51636.3</v>
      </c>
      <c r="AU138" s="61">
        <v>0</v>
      </c>
      <c r="AV138" s="61">
        <v>89652.1</v>
      </c>
      <c r="AW138" s="41">
        <v>594821.11</v>
      </c>
      <c r="AX138" s="41">
        <v>0</v>
      </c>
      <c r="AY138" s="41">
        <v>594821.11</v>
      </c>
      <c r="AZ138" s="41">
        <v>1</v>
      </c>
      <c r="BA138" s="41">
        <v>0</v>
      </c>
      <c r="BB138" s="41">
        <v>1</v>
      </c>
      <c r="BC138" s="41">
        <v>1</v>
      </c>
      <c r="BD138" s="41"/>
      <c r="BE138" s="7"/>
    </row>
    <row r="139" spans="1:57" ht="48" customHeight="1" x14ac:dyDescent="0.25">
      <c r="A139" s="1"/>
      <c r="B139" s="2" t="s">
        <v>73</v>
      </c>
      <c r="C139" s="2" t="s">
        <v>73</v>
      </c>
      <c r="D139" s="40">
        <v>803</v>
      </c>
      <c r="E139" s="2" t="s">
        <v>102</v>
      </c>
      <c r="F139" s="2" t="s">
        <v>101</v>
      </c>
      <c r="G139" s="40">
        <v>5</v>
      </c>
      <c r="H139" s="40">
        <v>827</v>
      </c>
      <c r="I139" s="40">
        <v>1</v>
      </c>
      <c r="J139" s="40">
        <v>1</v>
      </c>
      <c r="K139" s="40">
        <v>1</v>
      </c>
      <c r="L139" s="40">
        <v>5</v>
      </c>
      <c r="M139" s="40"/>
      <c r="N139" s="40" t="s">
        <v>108</v>
      </c>
      <c r="O139" s="40">
        <v>827</v>
      </c>
      <c r="P139" s="72" t="s">
        <v>434</v>
      </c>
      <c r="Q139" s="70" t="s">
        <v>420</v>
      </c>
      <c r="R139" s="72" t="s">
        <v>445</v>
      </c>
      <c r="S139" s="64" t="s">
        <v>69</v>
      </c>
      <c r="T139" s="65" t="s">
        <v>52</v>
      </c>
      <c r="U139" s="60" t="s">
        <v>80</v>
      </c>
      <c r="V139" s="60" t="s">
        <v>421</v>
      </c>
      <c r="W139" s="60">
        <v>610</v>
      </c>
      <c r="X139" s="66"/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1443</v>
      </c>
      <c r="AL139" s="61">
        <v>0</v>
      </c>
      <c r="AM139" s="61">
        <v>0</v>
      </c>
      <c r="AN139" s="61">
        <v>2350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41">
        <v>594821.11</v>
      </c>
      <c r="AX139" s="41">
        <v>0</v>
      </c>
      <c r="AY139" s="41">
        <v>0</v>
      </c>
      <c r="AZ139" s="41">
        <v>8</v>
      </c>
      <c r="BA139" s="41">
        <v>0</v>
      </c>
      <c r="BB139" s="41">
        <v>1</v>
      </c>
      <c r="BC139" s="41">
        <v>1</v>
      </c>
      <c r="BD139" s="41"/>
      <c r="BE139" s="7"/>
    </row>
    <row r="140" spans="1:57" ht="51.75" customHeight="1" x14ac:dyDescent="0.25">
      <c r="A140" s="1"/>
      <c r="B140" s="2" t="s">
        <v>73</v>
      </c>
      <c r="C140" s="2" t="s">
        <v>73</v>
      </c>
      <c r="D140" s="40">
        <v>803</v>
      </c>
      <c r="E140" s="2" t="s">
        <v>102</v>
      </c>
      <c r="F140" s="2" t="s">
        <v>101</v>
      </c>
      <c r="G140" s="40">
        <v>5</v>
      </c>
      <c r="H140" s="40">
        <v>827</v>
      </c>
      <c r="I140" s="40">
        <v>1</v>
      </c>
      <c r="J140" s="40">
        <v>1</v>
      </c>
      <c r="K140" s="40">
        <v>1</v>
      </c>
      <c r="L140" s="40">
        <v>6</v>
      </c>
      <c r="M140" s="40">
        <v>1</v>
      </c>
      <c r="N140" s="40" t="s">
        <v>107</v>
      </c>
      <c r="O140" s="40">
        <v>827</v>
      </c>
      <c r="P140" s="72" t="s">
        <v>202</v>
      </c>
      <c r="Q140" s="73" t="s">
        <v>422</v>
      </c>
      <c r="R140" s="72" t="s">
        <v>445</v>
      </c>
      <c r="S140" s="64" t="s">
        <v>69</v>
      </c>
      <c r="T140" s="65" t="s">
        <v>52</v>
      </c>
      <c r="U140" s="60" t="s">
        <v>80</v>
      </c>
      <c r="V140" s="60" t="s">
        <v>423</v>
      </c>
      <c r="W140" s="60" t="s">
        <v>106</v>
      </c>
      <c r="X140" s="66"/>
      <c r="Y140" s="61" t="s">
        <v>558</v>
      </c>
      <c r="Z140" s="61">
        <v>0</v>
      </c>
      <c r="AA140" s="61">
        <v>0</v>
      </c>
      <c r="AB140" s="61" t="s">
        <v>560</v>
      </c>
      <c r="AC140" s="61">
        <v>0</v>
      </c>
      <c r="AD140" s="61">
        <v>0</v>
      </c>
      <c r="AE140" s="61">
        <v>57322.400000000001</v>
      </c>
      <c r="AF140" s="61">
        <v>0</v>
      </c>
      <c r="AG140" s="61">
        <v>0</v>
      </c>
      <c r="AH140" s="61">
        <v>60887.8</v>
      </c>
      <c r="AI140" s="61">
        <v>0</v>
      </c>
      <c r="AJ140" s="61">
        <v>0</v>
      </c>
      <c r="AK140" s="61">
        <v>55978</v>
      </c>
      <c r="AL140" s="61">
        <v>0</v>
      </c>
      <c r="AM140" s="61">
        <v>0</v>
      </c>
      <c r="AN140" s="61">
        <v>52032</v>
      </c>
      <c r="AO140" s="61">
        <v>0</v>
      </c>
      <c r="AP140" s="61">
        <v>0</v>
      </c>
      <c r="AQ140" s="61">
        <v>46597.599999999999</v>
      </c>
      <c r="AR140" s="61">
        <v>0</v>
      </c>
      <c r="AS140" s="61">
        <v>0</v>
      </c>
      <c r="AT140" s="61">
        <v>43257</v>
      </c>
      <c r="AU140" s="61">
        <v>0</v>
      </c>
      <c r="AV140" s="61">
        <v>0</v>
      </c>
      <c r="AW140" s="41">
        <v>186109.1</v>
      </c>
      <c r="AX140" s="41">
        <v>0</v>
      </c>
      <c r="AY140" s="41">
        <v>0</v>
      </c>
      <c r="AZ140" s="41">
        <v>3</v>
      </c>
      <c r="BA140" s="41">
        <v>0</v>
      </c>
      <c r="BB140" s="41">
        <v>1</v>
      </c>
      <c r="BC140" s="41">
        <v>1</v>
      </c>
      <c r="BD140" s="41">
        <v>3</v>
      </c>
      <c r="BE140" s="7"/>
    </row>
    <row r="141" spans="1:57" ht="49.5" customHeight="1" x14ac:dyDescent="0.25">
      <c r="A141" s="1"/>
      <c r="B141" s="2" t="s">
        <v>73</v>
      </c>
      <c r="C141" s="2" t="s">
        <v>73</v>
      </c>
      <c r="D141" s="40">
        <v>803</v>
      </c>
      <c r="E141" s="2" t="s">
        <v>102</v>
      </c>
      <c r="F141" s="2" t="s">
        <v>101</v>
      </c>
      <c r="G141" s="40">
        <v>5</v>
      </c>
      <c r="H141" s="40">
        <v>827</v>
      </c>
      <c r="I141" s="40">
        <v>1</v>
      </c>
      <c r="J141" s="40">
        <v>1</v>
      </c>
      <c r="K141" s="40">
        <v>1</v>
      </c>
      <c r="L141" s="40">
        <v>6</v>
      </c>
      <c r="M141" s="40">
        <v>2</v>
      </c>
      <c r="N141" s="40" t="s">
        <v>105</v>
      </c>
      <c r="O141" s="40">
        <v>827</v>
      </c>
      <c r="P141" s="72" t="s">
        <v>435</v>
      </c>
      <c r="Q141" s="73" t="s">
        <v>104</v>
      </c>
      <c r="R141" s="72" t="s">
        <v>445</v>
      </c>
      <c r="S141" s="64" t="s">
        <v>69</v>
      </c>
      <c r="T141" s="65" t="s">
        <v>52</v>
      </c>
      <c r="U141" s="60" t="s">
        <v>80</v>
      </c>
      <c r="V141" s="60" t="s">
        <v>424</v>
      </c>
      <c r="W141" s="60" t="s">
        <v>103</v>
      </c>
      <c r="X141" s="66"/>
      <c r="Y141" s="61">
        <v>0</v>
      </c>
      <c r="Z141" s="61">
        <v>0</v>
      </c>
      <c r="AA141" s="61">
        <v>0</v>
      </c>
      <c r="AB141" s="61">
        <v>5715</v>
      </c>
      <c r="AC141" s="61">
        <v>0</v>
      </c>
      <c r="AD141" s="61">
        <v>0</v>
      </c>
      <c r="AE141" s="61">
        <v>5715</v>
      </c>
      <c r="AF141" s="61">
        <v>0</v>
      </c>
      <c r="AG141" s="61">
        <v>0</v>
      </c>
      <c r="AH141" s="61">
        <v>9093</v>
      </c>
      <c r="AI141" s="61">
        <v>0</v>
      </c>
      <c r="AJ141" s="61">
        <v>0</v>
      </c>
      <c r="AK141" s="61">
        <v>9093</v>
      </c>
      <c r="AL141" s="61">
        <v>0</v>
      </c>
      <c r="AM141" s="61">
        <v>0</v>
      </c>
      <c r="AN141" s="61">
        <v>11858</v>
      </c>
      <c r="AO141" s="61">
        <v>0</v>
      </c>
      <c r="AP141" s="61">
        <v>0</v>
      </c>
      <c r="AQ141" s="61">
        <v>8872.2000000000007</v>
      </c>
      <c r="AR141" s="61">
        <v>0</v>
      </c>
      <c r="AS141" s="61">
        <v>0</v>
      </c>
      <c r="AT141" s="61">
        <v>8379.2999999999993</v>
      </c>
      <c r="AU141" s="61">
        <v>0</v>
      </c>
      <c r="AV141" s="61">
        <v>0</v>
      </c>
      <c r="AW141" s="41">
        <v>19964.400000000001</v>
      </c>
      <c r="AX141" s="41">
        <v>0</v>
      </c>
      <c r="AY141" s="41">
        <v>0</v>
      </c>
      <c r="AZ141" s="41">
        <v>3</v>
      </c>
      <c r="BA141" s="41">
        <v>0</v>
      </c>
      <c r="BB141" s="41">
        <v>1</v>
      </c>
      <c r="BC141" s="41">
        <v>2</v>
      </c>
      <c r="BD141" s="41">
        <v>3</v>
      </c>
      <c r="BE141" s="7"/>
    </row>
    <row r="142" spans="1:57" ht="37.5" customHeight="1" x14ac:dyDescent="0.25">
      <c r="A142" s="1"/>
      <c r="B142" s="2" t="s">
        <v>95</v>
      </c>
      <c r="C142" s="2" t="s">
        <v>73</v>
      </c>
      <c r="D142" s="40">
        <v>803</v>
      </c>
      <c r="E142" s="2"/>
      <c r="F142" s="2" t="s">
        <v>94</v>
      </c>
      <c r="G142" s="40">
        <v>6</v>
      </c>
      <c r="H142" s="3">
        <v>803</v>
      </c>
      <c r="I142" s="84"/>
      <c r="J142" s="84"/>
      <c r="K142" s="5">
        <v>25</v>
      </c>
      <c r="L142" s="40">
        <v>5</v>
      </c>
      <c r="M142" s="40">
        <v>0</v>
      </c>
      <c r="N142" s="40" t="s">
        <v>93</v>
      </c>
      <c r="O142" s="3">
        <v>803</v>
      </c>
      <c r="P142" s="96" t="s">
        <v>99</v>
      </c>
      <c r="Q142" s="97" t="s">
        <v>98</v>
      </c>
      <c r="R142" s="68" t="s">
        <v>15</v>
      </c>
      <c r="S142" s="58" t="s">
        <v>53</v>
      </c>
      <c r="T142" s="59" t="s">
        <v>2</v>
      </c>
      <c r="U142" s="52" t="s">
        <v>2</v>
      </c>
      <c r="V142" s="52" t="s">
        <v>2</v>
      </c>
      <c r="W142" s="60" t="s">
        <v>2</v>
      </c>
      <c r="X142" s="58"/>
      <c r="Y142" s="61">
        <v>10142.93</v>
      </c>
      <c r="Z142" s="62">
        <v>0</v>
      </c>
      <c r="AA142" s="63">
        <v>10142.93</v>
      </c>
      <c r="AB142" s="61">
        <v>20622.5</v>
      </c>
      <c r="AC142" s="62">
        <v>0</v>
      </c>
      <c r="AD142" s="63">
        <v>20622.5</v>
      </c>
      <c r="AE142" s="61">
        <v>21640</v>
      </c>
      <c r="AF142" s="62">
        <v>0</v>
      </c>
      <c r="AG142" s="63">
        <v>21640</v>
      </c>
      <c r="AH142" s="61">
        <v>28376</v>
      </c>
      <c r="AI142" s="62">
        <v>0</v>
      </c>
      <c r="AJ142" s="63">
        <v>28376</v>
      </c>
      <c r="AK142" s="61">
        <f>AK143</f>
        <v>18922</v>
      </c>
      <c r="AL142" s="61">
        <f t="shared" ref="AL142:AT142" si="25">AL143</f>
        <v>0</v>
      </c>
      <c r="AM142" s="61">
        <f t="shared" si="25"/>
        <v>0</v>
      </c>
      <c r="AN142" s="61">
        <f t="shared" si="25"/>
        <v>41855.5</v>
      </c>
      <c r="AO142" s="61">
        <f t="shared" si="25"/>
        <v>0</v>
      </c>
      <c r="AP142" s="61">
        <f t="shared" si="25"/>
        <v>0</v>
      </c>
      <c r="AQ142" s="61">
        <f t="shared" si="25"/>
        <v>36011.9</v>
      </c>
      <c r="AR142" s="61">
        <f t="shared" si="25"/>
        <v>0</v>
      </c>
      <c r="AS142" s="61">
        <f t="shared" si="25"/>
        <v>0</v>
      </c>
      <c r="AT142" s="61">
        <f t="shared" si="25"/>
        <v>30733.9</v>
      </c>
      <c r="AU142" s="62">
        <v>0</v>
      </c>
      <c r="AV142" s="61">
        <v>41500</v>
      </c>
      <c r="AW142" s="41">
        <v>217661.43</v>
      </c>
      <c r="AX142" s="41">
        <v>0</v>
      </c>
      <c r="AY142" s="41">
        <v>217661.43</v>
      </c>
      <c r="AZ142" s="41">
        <v>0</v>
      </c>
      <c r="BA142" s="23">
        <v>0</v>
      </c>
      <c r="BB142" s="85"/>
      <c r="BC142" s="85"/>
      <c r="BD142" s="22">
        <v>0</v>
      </c>
      <c r="BE142" s="7"/>
    </row>
    <row r="143" spans="1:57" ht="54" customHeight="1" x14ac:dyDescent="0.25">
      <c r="A143" s="1"/>
      <c r="B143" s="2" t="s">
        <v>73</v>
      </c>
      <c r="C143" s="2" t="s">
        <v>73</v>
      </c>
      <c r="D143" s="40">
        <v>803</v>
      </c>
      <c r="E143" s="2" t="s">
        <v>95</v>
      </c>
      <c r="F143" s="2" t="s">
        <v>94</v>
      </c>
      <c r="G143" s="40">
        <v>6</v>
      </c>
      <c r="H143" s="40">
        <v>803</v>
      </c>
      <c r="I143" s="40"/>
      <c r="J143" s="40"/>
      <c r="K143" s="40"/>
      <c r="L143" s="40">
        <v>4</v>
      </c>
      <c r="M143" s="40"/>
      <c r="N143" s="40" t="s">
        <v>93</v>
      </c>
      <c r="O143" s="3">
        <v>803</v>
      </c>
      <c r="P143" s="96"/>
      <c r="Q143" s="97"/>
      <c r="R143" s="72" t="s">
        <v>445</v>
      </c>
      <c r="S143" s="64" t="s">
        <v>53</v>
      </c>
      <c r="T143" s="65" t="s">
        <v>52</v>
      </c>
      <c r="U143" s="60" t="s">
        <v>2</v>
      </c>
      <c r="V143" s="60" t="s">
        <v>2</v>
      </c>
      <c r="W143" s="60" t="s">
        <v>2</v>
      </c>
      <c r="X143" s="66"/>
      <c r="Y143" s="61">
        <v>10142.93</v>
      </c>
      <c r="Z143" s="61">
        <v>0</v>
      </c>
      <c r="AA143" s="61">
        <v>10142.93</v>
      </c>
      <c r="AB143" s="61">
        <v>20622.5</v>
      </c>
      <c r="AC143" s="61">
        <v>0</v>
      </c>
      <c r="AD143" s="61">
        <v>20622.5</v>
      </c>
      <c r="AE143" s="61">
        <v>21640</v>
      </c>
      <c r="AF143" s="61">
        <v>0</v>
      </c>
      <c r="AG143" s="61">
        <v>21640</v>
      </c>
      <c r="AH143" s="61">
        <v>28376</v>
      </c>
      <c r="AI143" s="61">
        <v>0</v>
      </c>
      <c r="AJ143" s="61">
        <v>28376</v>
      </c>
      <c r="AK143" s="61">
        <f>AK144+AK145</f>
        <v>18922</v>
      </c>
      <c r="AL143" s="61">
        <f t="shared" ref="AL143:AM143" si="26">AL144+AL145</f>
        <v>0</v>
      </c>
      <c r="AM143" s="61">
        <f t="shared" si="26"/>
        <v>0</v>
      </c>
      <c r="AN143" s="61">
        <f>AN144+AN147</f>
        <v>41855.5</v>
      </c>
      <c r="AO143" s="61">
        <f t="shared" ref="AO143:BD143" si="27">AO144+AO147</f>
        <v>0</v>
      </c>
      <c r="AP143" s="61">
        <f t="shared" si="27"/>
        <v>0</v>
      </c>
      <c r="AQ143" s="61">
        <f t="shared" si="27"/>
        <v>36011.9</v>
      </c>
      <c r="AR143" s="61">
        <f t="shared" si="27"/>
        <v>0</v>
      </c>
      <c r="AS143" s="61">
        <f t="shared" si="27"/>
        <v>0</v>
      </c>
      <c r="AT143" s="61">
        <f t="shared" si="27"/>
        <v>30733.9</v>
      </c>
      <c r="AU143" s="61">
        <f t="shared" si="27"/>
        <v>0</v>
      </c>
      <c r="AV143" s="61">
        <f t="shared" si="27"/>
        <v>0</v>
      </c>
      <c r="AW143" s="41">
        <f t="shared" si="27"/>
        <v>119648.4</v>
      </c>
      <c r="AX143" s="41">
        <f t="shared" si="27"/>
        <v>0</v>
      </c>
      <c r="AY143" s="41">
        <f t="shared" si="27"/>
        <v>0</v>
      </c>
      <c r="AZ143" s="41">
        <f t="shared" si="27"/>
        <v>7</v>
      </c>
      <c r="BA143" s="41">
        <f t="shared" si="27"/>
        <v>0</v>
      </c>
      <c r="BB143" s="41">
        <f t="shared" si="27"/>
        <v>1</v>
      </c>
      <c r="BC143" s="41">
        <f t="shared" si="27"/>
        <v>1</v>
      </c>
      <c r="BD143" s="41">
        <f t="shared" si="27"/>
        <v>0</v>
      </c>
      <c r="BE143" s="7"/>
    </row>
    <row r="144" spans="1:57" ht="84.75" customHeight="1" x14ac:dyDescent="0.25">
      <c r="A144" s="1"/>
      <c r="B144" s="2" t="s">
        <v>73</v>
      </c>
      <c r="C144" s="2" t="s">
        <v>73</v>
      </c>
      <c r="D144" s="40">
        <v>803</v>
      </c>
      <c r="E144" s="2" t="s">
        <v>95</v>
      </c>
      <c r="F144" s="2" t="s">
        <v>94</v>
      </c>
      <c r="G144" s="40">
        <v>6</v>
      </c>
      <c r="H144" s="40">
        <v>803</v>
      </c>
      <c r="I144" s="40">
        <v>1</v>
      </c>
      <c r="J144" s="40">
        <v>1</v>
      </c>
      <c r="K144" s="40">
        <v>24</v>
      </c>
      <c r="L144" s="40">
        <v>5</v>
      </c>
      <c r="M144" s="40"/>
      <c r="N144" s="40" t="s">
        <v>97</v>
      </c>
      <c r="O144" s="40">
        <v>803</v>
      </c>
      <c r="P144" s="69" t="s">
        <v>96</v>
      </c>
      <c r="Q144" s="70" t="s">
        <v>481</v>
      </c>
      <c r="R144" s="72" t="s">
        <v>445</v>
      </c>
      <c r="S144" s="64" t="s">
        <v>53</v>
      </c>
      <c r="T144" s="65" t="s">
        <v>52</v>
      </c>
      <c r="U144" s="60" t="s">
        <v>80</v>
      </c>
      <c r="V144" s="60" t="s">
        <v>531</v>
      </c>
      <c r="W144" s="60">
        <v>810</v>
      </c>
      <c r="X144" s="66"/>
      <c r="Y144" s="61">
        <v>0</v>
      </c>
      <c r="Z144" s="61">
        <v>0</v>
      </c>
      <c r="AA144" s="61">
        <v>0</v>
      </c>
      <c r="AB144" s="61">
        <v>9422.4</v>
      </c>
      <c r="AC144" s="61">
        <v>0</v>
      </c>
      <c r="AD144" s="61">
        <v>0</v>
      </c>
      <c r="AE144" s="61">
        <v>6870</v>
      </c>
      <c r="AF144" s="61">
        <v>0</v>
      </c>
      <c r="AG144" s="61">
        <v>0</v>
      </c>
      <c r="AH144" s="61">
        <v>17376</v>
      </c>
      <c r="AI144" s="61">
        <v>0</v>
      </c>
      <c r="AJ144" s="61">
        <v>0</v>
      </c>
      <c r="AK144" s="61">
        <v>8880</v>
      </c>
      <c r="AL144" s="61">
        <v>0</v>
      </c>
      <c r="AM144" s="61">
        <v>0</v>
      </c>
      <c r="AN144" s="61">
        <f>AN145+AN146</f>
        <v>26855.5</v>
      </c>
      <c r="AO144" s="61">
        <f t="shared" ref="AO144:AT144" si="28">AO145+AO146</f>
        <v>0</v>
      </c>
      <c r="AP144" s="61">
        <f t="shared" si="28"/>
        <v>0</v>
      </c>
      <c r="AQ144" s="61">
        <f t="shared" si="28"/>
        <v>26003</v>
      </c>
      <c r="AR144" s="61">
        <f t="shared" si="28"/>
        <v>0</v>
      </c>
      <c r="AS144" s="61">
        <f t="shared" si="28"/>
        <v>0</v>
      </c>
      <c r="AT144" s="61">
        <f t="shared" si="28"/>
        <v>21281</v>
      </c>
      <c r="AU144" s="61">
        <v>0</v>
      </c>
      <c r="AV144" s="61">
        <v>0</v>
      </c>
      <c r="AW144" s="41">
        <v>119648.4</v>
      </c>
      <c r="AX144" s="41">
        <v>0</v>
      </c>
      <c r="AY144" s="41">
        <v>0</v>
      </c>
      <c r="AZ144" s="41">
        <v>7</v>
      </c>
      <c r="BA144" s="41">
        <v>0</v>
      </c>
      <c r="BB144" s="41">
        <v>1</v>
      </c>
      <c r="BC144" s="41">
        <v>1</v>
      </c>
      <c r="BD144" s="41"/>
      <c r="BE144" s="7"/>
    </row>
    <row r="145" spans="1:57" ht="57.75" customHeight="1" x14ac:dyDescent="0.25">
      <c r="A145" s="1"/>
      <c r="B145" s="2" t="s">
        <v>73</v>
      </c>
      <c r="C145" s="2" t="s">
        <v>73</v>
      </c>
      <c r="D145" s="40">
        <v>803</v>
      </c>
      <c r="E145" s="2" t="s">
        <v>95</v>
      </c>
      <c r="F145" s="2" t="s">
        <v>94</v>
      </c>
      <c r="G145" s="40">
        <v>6</v>
      </c>
      <c r="H145" s="40">
        <v>803</v>
      </c>
      <c r="I145" s="40">
        <v>1</v>
      </c>
      <c r="J145" s="40">
        <v>2</v>
      </c>
      <c r="K145" s="40">
        <v>25</v>
      </c>
      <c r="L145" s="40">
        <v>5</v>
      </c>
      <c r="M145" s="40"/>
      <c r="N145" s="40" t="s">
        <v>93</v>
      </c>
      <c r="O145" s="40">
        <v>803</v>
      </c>
      <c r="P145" s="71" t="s">
        <v>483</v>
      </c>
      <c r="Q145" s="74" t="s">
        <v>482</v>
      </c>
      <c r="R145" s="72" t="s">
        <v>445</v>
      </c>
      <c r="S145" s="64" t="s">
        <v>53</v>
      </c>
      <c r="T145" s="65" t="s">
        <v>52</v>
      </c>
      <c r="U145" s="60" t="s">
        <v>80</v>
      </c>
      <c r="V145" s="60" t="s">
        <v>517</v>
      </c>
      <c r="W145" s="60">
        <v>810</v>
      </c>
      <c r="X145" s="66"/>
      <c r="Y145" s="61">
        <v>10142.93</v>
      </c>
      <c r="Z145" s="61">
        <v>0</v>
      </c>
      <c r="AA145" s="61">
        <v>0</v>
      </c>
      <c r="AB145" s="61">
        <v>11200.1</v>
      </c>
      <c r="AC145" s="61">
        <v>0</v>
      </c>
      <c r="AD145" s="61">
        <v>0</v>
      </c>
      <c r="AE145" s="61">
        <v>14770</v>
      </c>
      <c r="AF145" s="61">
        <v>0</v>
      </c>
      <c r="AG145" s="61">
        <v>0</v>
      </c>
      <c r="AH145" s="61">
        <v>11000</v>
      </c>
      <c r="AI145" s="61">
        <v>0</v>
      </c>
      <c r="AJ145" s="61">
        <v>0</v>
      </c>
      <c r="AK145" s="61">
        <v>10042</v>
      </c>
      <c r="AL145" s="61">
        <v>0</v>
      </c>
      <c r="AM145" s="61">
        <v>0</v>
      </c>
      <c r="AN145" s="61">
        <f>2977+18486.8</f>
        <v>21463.8</v>
      </c>
      <c r="AO145" s="61">
        <v>0</v>
      </c>
      <c r="AP145" s="61">
        <v>0</v>
      </c>
      <c r="AQ145" s="61">
        <f>18082.9+2680</f>
        <v>20762.900000000001</v>
      </c>
      <c r="AR145" s="61">
        <v>0</v>
      </c>
      <c r="AS145" s="61">
        <v>0</v>
      </c>
      <c r="AT145" s="61">
        <f>2531+14495</f>
        <v>17026</v>
      </c>
      <c r="AU145" s="61">
        <v>0</v>
      </c>
      <c r="AV145" s="61">
        <v>0</v>
      </c>
      <c r="AW145" s="41">
        <v>98013.03</v>
      </c>
      <c r="AX145" s="41">
        <v>0</v>
      </c>
      <c r="AY145" s="41">
        <v>0</v>
      </c>
      <c r="AZ145" s="41">
        <v>8</v>
      </c>
      <c r="BA145" s="41">
        <v>0</v>
      </c>
      <c r="BB145" s="41">
        <v>1</v>
      </c>
      <c r="BC145" s="41">
        <v>1</v>
      </c>
      <c r="BD145" s="41"/>
      <c r="BE145" s="7"/>
    </row>
    <row r="146" spans="1:57" ht="57.75" customHeight="1" x14ac:dyDescent="0.25">
      <c r="A146" s="1"/>
      <c r="B146" s="2"/>
      <c r="C146" s="2"/>
      <c r="D146" s="40"/>
      <c r="E146" s="2"/>
      <c r="F146" s="2"/>
      <c r="G146" s="40"/>
      <c r="H146" s="3"/>
      <c r="I146" s="40"/>
      <c r="J146" s="40"/>
      <c r="K146" s="5"/>
      <c r="L146" s="40"/>
      <c r="M146" s="40"/>
      <c r="N146" s="40"/>
      <c r="O146" s="3"/>
      <c r="P146" s="74" t="s">
        <v>484</v>
      </c>
      <c r="Q146" s="74" t="s">
        <v>485</v>
      </c>
      <c r="R146" s="72" t="s">
        <v>445</v>
      </c>
      <c r="S146" s="64" t="s">
        <v>53</v>
      </c>
      <c r="T146" s="65" t="s">
        <v>52</v>
      </c>
      <c r="U146" s="60" t="s">
        <v>80</v>
      </c>
      <c r="V146" s="52" t="s">
        <v>532</v>
      </c>
      <c r="W146" s="60">
        <v>810</v>
      </c>
      <c r="X146" s="58"/>
      <c r="Y146" s="61"/>
      <c r="Z146" s="62"/>
      <c r="AA146" s="63"/>
      <c r="AB146" s="61"/>
      <c r="AC146" s="62"/>
      <c r="AD146" s="63"/>
      <c r="AE146" s="61"/>
      <c r="AF146" s="62"/>
      <c r="AG146" s="63"/>
      <c r="AH146" s="61"/>
      <c r="AI146" s="62"/>
      <c r="AJ146" s="63"/>
      <c r="AK146" s="61"/>
      <c r="AL146" s="61"/>
      <c r="AM146" s="61"/>
      <c r="AN146" s="61">
        <f>423+4968.7</f>
        <v>5391.7</v>
      </c>
      <c r="AO146" s="61"/>
      <c r="AP146" s="61"/>
      <c r="AQ146" s="61">
        <f>381+4859.1</f>
        <v>5240.1000000000004</v>
      </c>
      <c r="AR146" s="61"/>
      <c r="AS146" s="61"/>
      <c r="AT146" s="61">
        <f>360+3895</f>
        <v>4255</v>
      </c>
      <c r="AU146" s="62"/>
      <c r="AV146" s="61"/>
      <c r="AW146" s="41"/>
      <c r="AX146" s="41"/>
      <c r="AY146" s="41"/>
      <c r="AZ146" s="41"/>
      <c r="BA146" s="23"/>
      <c r="BB146" s="41"/>
      <c r="BC146" s="41"/>
      <c r="BD146" s="22"/>
      <c r="BE146" s="7"/>
    </row>
    <row r="147" spans="1:57" ht="57.75" customHeight="1" x14ac:dyDescent="0.25">
      <c r="A147" s="1"/>
      <c r="B147" s="2"/>
      <c r="C147" s="2"/>
      <c r="D147" s="40"/>
      <c r="E147" s="2"/>
      <c r="F147" s="2"/>
      <c r="G147" s="40"/>
      <c r="H147" s="3"/>
      <c r="I147" s="40"/>
      <c r="J147" s="40"/>
      <c r="K147" s="5"/>
      <c r="L147" s="40"/>
      <c r="M147" s="40"/>
      <c r="N147" s="40"/>
      <c r="O147" s="3"/>
      <c r="P147" s="74" t="s">
        <v>486</v>
      </c>
      <c r="Q147" s="74" t="s">
        <v>92</v>
      </c>
      <c r="R147" s="72" t="s">
        <v>445</v>
      </c>
      <c r="S147" s="64" t="s">
        <v>53</v>
      </c>
      <c r="T147" s="65" t="s">
        <v>52</v>
      </c>
      <c r="U147" s="60" t="s">
        <v>80</v>
      </c>
      <c r="V147" s="52" t="s">
        <v>91</v>
      </c>
      <c r="W147" s="60">
        <v>810</v>
      </c>
      <c r="X147" s="58"/>
      <c r="Y147" s="61"/>
      <c r="Z147" s="62"/>
      <c r="AA147" s="63"/>
      <c r="AB147" s="61"/>
      <c r="AC147" s="62"/>
      <c r="AD147" s="63"/>
      <c r="AE147" s="61"/>
      <c r="AF147" s="62"/>
      <c r="AG147" s="63"/>
      <c r="AH147" s="61"/>
      <c r="AI147" s="62"/>
      <c r="AJ147" s="63"/>
      <c r="AK147" s="61"/>
      <c r="AL147" s="61"/>
      <c r="AM147" s="61"/>
      <c r="AN147" s="61">
        <f>AN148+AN149</f>
        <v>15000</v>
      </c>
      <c r="AO147" s="61">
        <f t="shared" ref="AO147:AT147" si="29">AO148+AO149</f>
        <v>0</v>
      </c>
      <c r="AP147" s="61">
        <f t="shared" si="29"/>
        <v>0</v>
      </c>
      <c r="AQ147" s="61">
        <f t="shared" si="29"/>
        <v>10008.9</v>
      </c>
      <c r="AR147" s="61">
        <f t="shared" si="29"/>
        <v>0</v>
      </c>
      <c r="AS147" s="61">
        <f t="shared" si="29"/>
        <v>0</v>
      </c>
      <c r="AT147" s="61">
        <f t="shared" si="29"/>
        <v>9452.9</v>
      </c>
      <c r="AU147" s="62"/>
      <c r="AV147" s="61"/>
      <c r="AW147" s="41"/>
      <c r="AX147" s="41"/>
      <c r="AY147" s="41"/>
      <c r="AZ147" s="41"/>
      <c r="BA147" s="23"/>
      <c r="BB147" s="41"/>
      <c r="BC147" s="41"/>
      <c r="BD147" s="22"/>
      <c r="BE147" s="7"/>
    </row>
    <row r="148" spans="1:57" ht="57.75" customHeight="1" x14ac:dyDescent="0.25">
      <c r="A148" s="1"/>
      <c r="B148" s="2"/>
      <c r="C148" s="2"/>
      <c r="D148" s="40"/>
      <c r="E148" s="2"/>
      <c r="F148" s="2"/>
      <c r="G148" s="40"/>
      <c r="H148" s="3"/>
      <c r="I148" s="40"/>
      <c r="J148" s="40"/>
      <c r="K148" s="5"/>
      <c r="L148" s="40"/>
      <c r="M148" s="40"/>
      <c r="N148" s="40"/>
      <c r="O148" s="3"/>
      <c r="P148" s="74" t="s">
        <v>543</v>
      </c>
      <c r="Q148" s="74" t="s">
        <v>487</v>
      </c>
      <c r="R148" s="72" t="s">
        <v>445</v>
      </c>
      <c r="S148" s="64" t="s">
        <v>53</v>
      </c>
      <c r="T148" s="65" t="s">
        <v>52</v>
      </c>
      <c r="U148" s="60" t="s">
        <v>80</v>
      </c>
      <c r="V148" s="52"/>
      <c r="W148" s="60">
        <v>810</v>
      </c>
      <c r="X148" s="58"/>
      <c r="Y148" s="61"/>
      <c r="Z148" s="62"/>
      <c r="AA148" s="63"/>
      <c r="AB148" s="61"/>
      <c r="AC148" s="62"/>
      <c r="AD148" s="63"/>
      <c r="AE148" s="61"/>
      <c r="AF148" s="62"/>
      <c r="AG148" s="63"/>
      <c r="AH148" s="61"/>
      <c r="AI148" s="62"/>
      <c r="AJ148" s="63"/>
      <c r="AK148" s="61"/>
      <c r="AL148" s="61"/>
      <c r="AM148" s="61"/>
      <c r="AN148" s="61">
        <v>0</v>
      </c>
      <c r="AO148" s="61"/>
      <c r="AP148" s="61"/>
      <c r="AQ148" s="61">
        <v>0</v>
      </c>
      <c r="AR148" s="61"/>
      <c r="AS148" s="61"/>
      <c r="AT148" s="61">
        <v>0</v>
      </c>
      <c r="AU148" s="62"/>
      <c r="AV148" s="61"/>
      <c r="AW148" s="41"/>
      <c r="AX148" s="41"/>
      <c r="AY148" s="41"/>
      <c r="AZ148" s="41"/>
      <c r="BA148" s="23"/>
      <c r="BB148" s="41"/>
      <c r="BC148" s="41"/>
      <c r="BD148" s="22"/>
      <c r="BE148" s="7"/>
    </row>
    <row r="149" spans="1:57" ht="48" customHeight="1" x14ac:dyDescent="0.25">
      <c r="A149" s="1"/>
      <c r="B149" s="2"/>
      <c r="C149" s="2"/>
      <c r="D149" s="40"/>
      <c r="E149" s="2"/>
      <c r="F149" s="2"/>
      <c r="G149" s="40"/>
      <c r="H149" s="3"/>
      <c r="I149" s="40"/>
      <c r="J149" s="40"/>
      <c r="K149" s="5"/>
      <c r="L149" s="40"/>
      <c r="M149" s="40"/>
      <c r="N149" s="40"/>
      <c r="O149" s="3"/>
      <c r="P149" s="74" t="s">
        <v>544</v>
      </c>
      <c r="Q149" s="74" t="s">
        <v>488</v>
      </c>
      <c r="R149" s="72" t="s">
        <v>445</v>
      </c>
      <c r="S149" s="64" t="s">
        <v>53</v>
      </c>
      <c r="T149" s="65" t="s">
        <v>52</v>
      </c>
      <c r="U149" s="60" t="s">
        <v>80</v>
      </c>
      <c r="V149" s="52" t="s">
        <v>91</v>
      </c>
      <c r="W149" s="60">
        <v>810</v>
      </c>
      <c r="X149" s="58"/>
      <c r="Y149" s="61"/>
      <c r="Z149" s="62"/>
      <c r="AA149" s="63"/>
      <c r="AB149" s="61"/>
      <c r="AC149" s="62"/>
      <c r="AD149" s="63"/>
      <c r="AE149" s="61"/>
      <c r="AF149" s="62"/>
      <c r="AG149" s="63"/>
      <c r="AH149" s="61"/>
      <c r="AI149" s="62"/>
      <c r="AJ149" s="63"/>
      <c r="AK149" s="61"/>
      <c r="AL149" s="61"/>
      <c r="AM149" s="61"/>
      <c r="AN149" s="61">
        <v>15000</v>
      </c>
      <c r="AO149" s="61"/>
      <c r="AP149" s="61"/>
      <c r="AQ149" s="61">
        <v>10008.9</v>
      </c>
      <c r="AR149" s="61"/>
      <c r="AS149" s="61"/>
      <c r="AT149" s="61">
        <v>9452.9</v>
      </c>
      <c r="AU149" s="62"/>
      <c r="AV149" s="61"/>
      <c r="AW149" s="41"/>
      <c r="AX149" s="41"/>
      <c r="AY149" s="41"/>
      <c r="AZ149" s="41"/>
      <c r="BA149" s="23"/>
      <c r="BB149" s="41"/>
      <c r="BC149" s="41"/>
      <c r="BD149" s="22"/>
      <c r="BE149" s="7"/>
    </row>
    <row r="150" spans="1:57" ht="27.75" customHeight="1" x14ac:dyDescent="0.25">
      <c r="A150" s="1"/>
      <c r="B150" s="2" t="s">
        <v>78</v>
      </c>
      <c r="C150" s="2" t="s">
        <v>73</v>
      </c>
      <c r="D150" s="40">
        <v>803</v>
      </c>
      <c r="E150" s="2"/>
      <c r="F150" s="2" t="s">
        <v>77</v>
      </c>
      <c r="G150" s="40">
        <v>7</v>
      </c>
      <c r="H150" s="3">
        <v>803</v>
      </c>
      <c r="I150" s="84"/>
      <c r="J150" s="84"/>
      <c r="K150" s="5">
        <v>29</v>
      </c>
      <c r="L150" s="40">
        <v>5</v>
      </c>
      <c r="M150" s="40">
        <v>0</v>
      </c>
      <c r="N150" s="40" t="s">
        <v>76</v>
      </c>
      <c r="O150" s="3">
        <v>803</v>
      </c>
      <c r="P150" s="96" t="s">
        <v>90</v>
      </c>
      <c r="Q150" s="97" t="s">
        <v>89</v>
      </c>
      <c r="R150" s="68" t="s">
        <v>15</v>
      </c>
      <c r="S150" s="58" t="s">
        <v>53</v>
      </c>
      <c r="T150" s="59" t="s">
        <v>2</v>
      </c>
      <c r="U150" s="52" t="s">
        <v>2</v>
      </c>
      <c r="V150" s="52" t="s">
        <v>2</v>
      </c>
      <c r="W150" s="60" t="s">
        <v>2</v>
      </c>
      <c r="X150" s="58"/>
      <c r="Y150" s="61">
        <v>28718</v>
      </c>
      <c r="Z150" s="62">
        <v>0</v>
      </c>
      <c r="AA150" s="63">
        <v>28718</v>
      </c>
      <c r="AB150" s="61">
        <v>62123.14</v>
      </c>
      <c r="AC150" s="62">
        <v>0</v>
      </c>
      <c r="AD150" s="63">
        <v>62123.14</v>
      </c>
      <c r="AE150" s="61">
        <v>6972.7</v>
      </c>
      <c r="AF150" s="62">
        <v>0</v>
      </c>
      <c r="AG150" s="63">
        <v>6972.7</v>
      </c>
      <c r="AH150" s="61">
        <v>46007.7</v>
      </c>
      <c r="AI150" s="62">
        <v>0</v>
      </c>
      <c r="AJ150" s="63">
        <v>46007.7</v>
      </c>
      <c r="AK150" s="61">
        <f>AK151</f>
        <v>20523.099999999999</v>
      </c>
      <c r="AL150" s="61">
        <f t="shared" ref="AL150:AT150" si="30">AL151</f>
        <v>0</v>
      </c>
      <c r="AM150" s="61">
        <f t="shared" si="30"/>
        <v>0</v>
      </c>
      <c r="AN150" s="61">
        <f t="shared" si="30"/>
        <v>79422.3</v>
      </c>
      <c r="AO150" s="61">
        <f t="shared" si="30"/>
        <v>0</v>
      </c>
      <c r="AP150" s="61">
        <f t="shared" si="30"/>
        <v>0</v>
      </c>
      <c r="AQ150" s="61">
        <f t="shared" si="30"/>
        <v>45395</v>
      </c>
      <c r="AR150" s="61">
        <f t="shared" si="30"/>
        <v>0</v>
      </c>
      <c r="AS150" s="61">
        <f t="shared" si="30"/>
        <v>0</v>
      </c>
      <c r="AT150" s="61">
        <f t="shared" si="30"/>
        <v>43938.3</v>
      </c>
      <c r="AU150" s="62">
        <v>0</v>
      </c>
      <c r="AV150" s="61">
        <v>107600</v>
      </c>
      <c r="AW150" s="41">
        <v>504531.54</v>
      </c>
      <c r="AX150" s="41">
        <v>0</v>
      </c>
      <c r="AY150" s="41">
        <v>504531.54</v>
      </c>
      <c r="AZ150" s="41">
        <v>0</v>
      </c>
      <c r="BA150" s="23">
        <v>0</v>
      </c>
      <c r="BB150" s="85"/>
      <c r="BC150" s="85"/>
      <c r="BD150" s="22">
        <v>0</v>
      </c>
      <c r="BE150" s="7"/>
    </row>
    <row r="151" spans="1:57" ht="48" customHeight="1" x14ac:dyDescent="0.25">
      <c r="A151" s="1"/>
      <c r="B151" s="2" t="s">
        <v>73</v>
      </c>
      <c r="C151" s="2" t="s">
        <v>73</v>
      </c>
      <c r="D151" s="40">
        <v>803</v>
      </c>
      <c r="E151" s="2" t="s">
        <v>78</v>
      </c>
      <c r="F151" s="2" t="s">
        <v>77</v>
      </c>
      <c r="G151" s="40">
        <v>7</v>
      </c>
      <c r="H151" s="40">
        <v>803</v>
      </c>
      <c r="I151" s="40"/>
      <c r="J151" s="40"/>
      <c r="K151" s="40"/>
      <c r="L151" s="40">
        <v>4</v>
      </c>
      <c r="M151" s="40"/>
      <c r="N151" s="40" t="s">
        <v>83</v>
      </c>
      <c r="O151" s="3">
        <v>803</v>
      </c>
      <c r="P151" s="96"/>
      <c r="Q151" s="97"/>
      <c r="R151" s="72" t="s">
        <v>445</v>
      </c>
      <c r="S151" s="64" t="s">
        <v>53</v>
      </c>
      <c r="T151" s="65" t="s">
        <v>52</v>
      </c>
      <c r="U151" s="60" t="s">
        <v>2</v>
      </c>
      <c r="V151" s="60" t="s">
        <v>2</v>
      </c>
      <c r="W151" s="60" t="s">
        <v>2</v>
      </c>
      <c r="X151" s="66"/>
      <c r="Y151" s="61">
        <v>28718</v>
      </c>
      <c r="Z151" s="61">
        <v>0</v>
      </c>
      <c r="AA151" s="61">
        <v>28718</v>
      </c>
      <c r="AB151" s="61">
        <v>62123.14</v>
      </c>
      <c r="AC151" s="61">
        <v>0</v>
      </c>
      <c r="AD151" s="61">
        <v>62123.14</v>
      </c>
      <c r="AE151" s="61">
        <v>6972.7</v>
      </c>
      <c r="AF151" s="61">
        <v>0</v>
      </c>
      <c r="AG151" s="61">
        <v>6972.7</v>
      </c>
      <c r="AH151" s="61">
        <v>46007.7</v>
      </c>
      <c r="AI151" s="61">
        <v>0</v>
      </c>
      <c r="AJ151" s="61">
        <v>46007.7</v>
      </c>
      <c r="AK151" s="61">
        <f t="shared" ref="AK151:AM151" si="31">AK152+AK155+AK157+AK156</f>
        <v>20523.099999999999</v>
      </c>
      <c r="AL151" s="61">
        <f t="shared" si="31"/>
        <v>0</v>
      </c>
      <c r="AM151" s="61">
        <f t="shared" si="31"/>
        <v>0</v>
      </c>
      <c r="AN151" s="61">
        <f>AN152+AN153+AN157</f>
        <v>79422.3</v>
      </c>
      <c r="AO151" s="61">
        <f t="shared" ref="AO151:AT151" si="32">AO152+AO153+AO157</f>
        <v>0</v>
      </c>
      <c r="AP151" s="61">
        <f t="shared" si="32"/>
        <v>0</v>
      </c>
      <c r="AQ151" s="61">
        <f t="shared" si="32"/>
        <v>45395</v>
      </c>
      <c r="AR151" s="61">
        <f t="shared" si="32"/>
        <v>0</v>
      </c>
      <c r="AS151" s="61">
        <f t="shared" si="32"/>
        <v>0</v>
      </c>
      <c r="AT151" s="61">
        <f t="shared" si="32"/>
        <v>43938.3</v>
      </c>
      <c r="AU151" s="61">
        <v>0</v>
      </c>
      <c r="AV151" s="61">
        <v>107600</v>
      </c>
      <c r="AW151" s="41">
        <v>504531.54</v>
      </c>
      <c r="AX151" s="41">
        <v>0</v>
      </c>
      <c r="AY151" s="41">
        <v>504531.54</v>
      </c>
      <c r="AZ151" s="41">
        <v>1</v>
      </c>
      <c r="BA151" s="41">
        <v>0</v>
      </c>
      <c r="BB151" s="41">
        <v>1</v>
      </c>
      <c r="BC151" s="41">
        <v>1</v>
      </c>
      <c r="BD151" s="41"/>
      <c r="BE151" s="7"/>
    </row>
    <row r="152" spans="1:57" ht="72.75" customHeight="1" x14ac:dyDescent="0.25">
      <c r="A152" s="1"/>
      <c r="B152" s="2" t="s">
        <v>73</v>
      </c>
      <c r="C152" s="2" t="s">
        <v>73</v>
      </c>
      <c r="D152" s="40">
        <v>803</v>
      </c>
      <c r="E152" s="2" t="s">
        <v>78</v>
      </c>
      <c r="F152" s="2" t="s">
        <v>77</v>
      </c>
      <c r="G152" s="40">
        <v>7</v>
      </c>
      <c r="H152" s="40">
        <v>803</v>
      </c>
      <c r="I152" s="40">
        <v>1</v>
      </c>
      <c r="J152" s="40">
        <v>1</v>
      </c>
      <c r="K152" s="40">
        <v>26</v>
      </c>
      <c r="L152" s="40">
        <v>5</v>
      </c>
      <c r="M152" s="40"/>
      <c r="N152" s="40" t="s">
        <v>88</v>
      </c>
      <c r="O152" s="40">
        <v>803</v>
      </c>
      <c r="P152" s="69" t="s">
        <v>87</v>
      </c>
      <c r="Q152" s="70" t="s">
        <v>489</v>
      </c>
      <c r="R152" s="72" t="s">
        <v>445</v>
      </c>
      <c r="S152" s="64" t="s">
        <v>53</v>
      </c>
      <c r="T152" s="65" t="s">
        <v>52</v>
      </c>
      <c r="U152" s="60" t="s">
        <v>80</v>
      </c>
      <c r="V152" s="60" t="s">
        <v>533</v>
      </c>
      <c r="W152" s="60">
        <v>810</v>
      </c>
      <c r="X152" s="66"/>
      <c r="Y152" s="61">
        <v>26987.200000000001</v>
      </c>
      <c r="Z152" s="61">
        <v>0</v>
      </c>
      <c r="AA152" s="61">
        <v>0</v>
      </c>
      <c r="AB152" s="61">
        <v>60459.44</v>
      </c>
      <c r="AC152" s="61">
        <v>0</v>
      </c>
      <c r="AD152" s="61">
        <v>0</v>
      </c>
      <c r="AE152" s="61">
        <v>5400</v>
      </c>
      <c r="AF152" s="61">
        <v>0</v>
      </c>
      <c r="AG152" s="61">
        <v>0</v>
      </c>
      <c r="AH152" s="61">
        <v>44499.199999999997</v>
      </c>
      <c r="AI152" s="61">
        <v>0</v>
      </c>
      <c r="AJ152" s="61">
        <v>0</v>
      </c>
      <c r="AK152" s="61">
        <v>18857.599999999999</v>
      </c>
      <c r="AL152" s="61">
        <v>0</v>
      </c>
      <c r="AM152" s="61">
        <v>0</v>
      </c>
      <c r="AN152" s="61">
        <v>47790.1</v>
      </c>
      <c r="AO152" s="61">
        <v>0</v>
      </c>
      <c r="AP152" s="61">
        <v>0</v>
      </c>
      <c r="AQ152" s="61">
        <v>42729.5</v>
      </c>
      <c r="AR152" s="61">
        <v>0</v>
      </c>
      <c r="AS152" s="61">
        <v>0</v>
      </c>
      <c r="AT152" s="61">
        <v>41072.800000000003</v>
      </c>
      <c r="AU152" s="61">
        <v>0</v>
      </c>
      <c r="AV152" s="61">
        <v>0</v>
      </c>
      <c r="AW152" s="41">
        <v>479745.84</v>
      </c>
      <c r="AX152" s="41">
        <v>0</v>
      </c>
      <c r="AY152" s="41">
        <v>0</v>
      </c>
      <c r="AZ152" s="41">
        <v>8</v>
      </c>
      <c r="BA152" s="41">
        <v>0</v>
      </c>
      <c r="BB152" s="41">
        <v>1</v>
      </c>
      <c r="BC152" s="41">
        <v>1</v>
      </c>
      <c r="BD152" s="41"/>
      <c r="BE152" s="7"/>
    </row>
    <row r="153" spans="1:57" ht="54.75" customHeight="1" x14ac:dyDescent="0.25">
      <c r="A153" s="1"/>
      <c r="B153" s="2"/>
      <c r="C153" s="2"/>
      <c r="D153" s="40"/>
      <c r="E153" s="2"/>
      <c r="F153" s="2"/>
      <c r="G153" s="40"/>
      <c r="H153" s="40"/>
      <c r="I153" s="40"/>
      <c r="J153" s="40"/>
      <c r="K153" s="40"/>
      <c r="L153" s="40"/>
      <c r="M153" s="40"/>
      <c r="N153" s="40"/>
      <c r="O153" s="40"/>
      <c r="P153" s="69" t="s">
        <v>85</v>
      </c>
      <c r="Q153" s="70" t="s">
        <v>490</v>
      </c>
      <c r="R153" s="72" t="s">
        <v>445</v>
      </c>
      <c r="S153" s="64" t="s">
        <v>53</v>
      </c>
      <c r="T153" s="65" t="s">
        <v>52</v>
      </c>
      <c r="U153" s="60" t="s">
        <v>80</v>
      </c>
      <c r="V153" s="60" t="s">
        <v>541</v>
      </c>
      <c r="W153" s="60" t="s">
        <v>534</v>
      </c>
      <c r="X153" s="66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>
        <f>AN154+AN155+AN156</f>
        <v>30000</v>
      </c>
      <c r="AO153" s="61">
        <f t="shared" ref="AO153:AT153" si="33">AO154+AO155+AO156</f>
        <v>0</v>
      </c>
      <c r="AP153" s="61">
        <f t="shared" si="33"/>
        <v>0</v>
      </c>
      <c r="AQ153" s="61">
        <f t="shared" si="33"/>
        <v>1000</v>
      </c>
      <c r="AR153" s="61">
        <f t="shared" si="33"/>
        <v>0</v>
      </c>
      <c r="AS153" s="61">
        <f t="shared" si="33"/>
        <v>0</v>
      </c>
      <c r="AT153" s="61">
        <f t="shared" si="33"/>
        <v>1200</v>
      </c>
      <c r="AU153" s="61"/>
      <c r="AV153" s="61"/>
      <c r="AW153" s="41"/>
      <c r="AX153" s="41"/>
      <c r="AY153" s="41"/>
      <c r="AZ153" s="41"/>
      <c r="BA153" s="41"/>
      <c r="BB153" s="41"/>
      <c r="BC153" s="41"/>
      <c r="BD153" s="41"/>
      <c r="BE153" s="7"/>
    </row>
    <row r="154" spans="1:57" ht="54.75" customHeight="1" x14ac:dyDescent="0.25">
      <c r="A154" s="1"/>
      <c r="B154" s="2"/>
      <c r="C154" s="2"/>
      <c r="D154" s="40"/>
      <c r="E154" s="2"/>
      <c r="F154" s="2"/>
      <c r="G154" s="40"/>
      <c r="H154" s="40"/>
      <c r="I154" s="40"/>
      <c r="J154" s="40"/>
      <c r="K154" s="40"/>
      <c r="L154" s="40"/>
      <c r="M154" s="40"/>
      <c r="N154" s="40"/>
      <c r="O154" s="40"/>
      <c r="P154" s="69" t="s">
        <v>491</v>
      </c>
      <c r="Q154" s="70" t="s">
        <v>492</v>
      </c>
      <c r="R154" s="72" t="s">
        <v>445</v>
      </c>
      <c r="S154" s="64"/>
      <c r="T154" s="65" t="s">
        <v>52</v>
      </c>
      <c r="U154" s="60" t="s">
        <v>80</v>
      </c>
      <c r="V154" s="60" t="s">
        <v>518</v>
      </c>
      <c r="W154" s="60">
        <v>810</v>
      </c>
      <c r="X154" s="66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>
        <v>30000</v>
      </c>
      <c r="AO154" s="61"/>
      <c r="AP154" s="61"/>
      <c r="AQ154" s="61">
        <v>1000</v>
      </c>
      <c r="AR154" s="61"/>
      <c r="AS154" s="61"/>
      <c r="AT154" s="61">
        <v>1000</v>
      </c>
      <c r="AU154" s="61"/>
      <c r="AV154" s="61"/>
      <c r="AW154" s="41"/>
      <c r="AX154" s="41"/>
      <c r="AY154" s="41"/>
      <c r="AZ154" s="41"/>
      <c r="BA154" s="41"/>
      <c r="BB154" s="41"/>
      <c r="BC154" s="41"/>
      <c r="BD154" s="41"/>
      <c r="BE154" s="7"/>
    </row>
    <row r="155" spans="1:57" ht="54" customHeight="1" x14ac:dyDescent="0.25">
      <c r="A155" s="1"/>
      <c r="B155" s="2" t="s">
        <v>73</v>
      </c>
      <c r="C155" s="2" t="s">
        <v>73</v>
      </c>
      <c r="D155" s="40">
        <v>803</v>
      </c>
      <c r="E155" s="2" t="s">
        <v>78</v>
      </c>
      <c r="F155" s="2" t="s">
        <v>77</v>
      </c>
      <c r="G155" s="40">
        <v>7</v>
      </c>
      <c r="H155" s="40">
        <v>803</v>
      </c>
      <c r="I155" s="40">
        <v>1</v>
      </c>
      <c r="J155" s="40">
        <v>1</v>
      </c>
      <c r="K155" s="40">
        <v>27</v>
      </c>
      <c r="L155" s="40">
        <v>5</v>
      </c>
      <c r="M155" s="40"/>
      <c r="N155" s="40" t="s">
        <v>86</v>
      </c>
      <c r="O155" s="40">
        <v>803</v>
      </c>
      <c r="P155" s="72" t="s">
        <v>493</v>
      </c>
      <c r="Q155" s="73" t="s">
        <v>84</v>
      </c>
      <c r="R155" s="72" t="s">
        <v>445</v>
      </c>
      <c r="S155" s="64" t="s">
        <v>53</v>
      </c>
      <c r="T155" s="65" t="s">
        <v>52</v>
      </c>
      <c r="U155" s="60" t="s">
        <v>80</v>
      </c>
      <c r="V155" s="60" t="s">
        <v>520</v>
      </c>
      <c r="W155" s="60">
        <v>810</v>
      </c>
      <c r="X155" s="66"/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100</v>
      </c>
      <c r="AU155" s="61">
        <v>0</v>
      </c>
      <c r="AV155" s="61">
        <v>0</v>
      </c>
      <c r="AW155" s="41">
        <v>10500</v>
      </c>
      <c r="AX155" s="41">
        <v>0</v>
      </c>
      <c r="AY155" s="41">
        <v>0</v>
      </c>
      <c r="AZ155" s="41">
        <v>3</v>
      </c>
      <c r="BA155" s="41">
        <v>0</v>
      </c>
      <c r="BB155" s="41">
        <v>2</v>
      </c>
      <c r="BC155" s="41">
        <v>1</v>
      </c>
      <c r="BD155" s="41"/>
      <c r="BE155" s="7"/>
    </row>
    <row r="156" spans="1:57" ht="54" customHeight="1" x14ac:dyDescent="0.25">
      <c r="A156" s="1"/>
      <c r="B156" s="2"/>
      <c r="C156" s="2"/>
      <c r="D156" s="40"/>
      <c r="E156" s="2"/>
      <c r="F156" s="2"/>
      <c r="G156" s="40"/>
      <c r="H156" s="40"/>
      <c r="I156" s="40"/>
      <c r="J156" s="40"/>
      <c r="K156" s="40"/>
      <c r="L156" s="40"/>
      <c r="M156" s="40"/>
      <c r="N156" s="40"/>
      <c r="O156" s="40"/>
      <c r="P156" s="71" t="s">
        <v>494</v>
      </c>
      <c r="Q156" s="74" t="s">
        <v>419</v>
      </c>
      <c r="R156" s="72" t="s">
        <v>445</v>
      </c>
      <c r="S156" s="64" t="s">
        <v>53</v>
      </c>
      <c r="T156" s="65" t="s">
        <v>52</v>
      </c>
      <c r="U156" s="60" t="s">
        <v>80</v>
      </c>
      <c r="V156" s="60" t="s">
        <v>519</v>
      </c>
      <c r="W156" s="60">
        <v>240</v>
      </c>
      <c r="X156" s="66"/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100</v>
      </c>
      <c r="AU156" s="61"/>
      <c r="AV156" s="61"/>
      <c r="AW156" s="41"/>
      <c r="AX156" s="41"/>
      <c r="AY156" s="41"/>
      <c r="AZ156" s="41"/>
      <c r="BA156" s="41"/>
      <c r="BB156" s="41"/>
      <c r="BC156" s="41"/>
      <c r="BD156" s="41"/>
      <c r="BE156" s="7"/>
    </row>
    <row r="157" spans="1:57" ht="51" customHeight="1" x14ac:dyDescent="0.25">
      <c r="A157" s="1"/>
      <c r="B157" s="2" t="s">
        <v>73</v>
      </c>
      <c r="C157" s="2" t="s">
        <v>73</v>
      </c>
      <c r="D157" s="40">
        <v>803</v>
      </c>
      <c r="E157" s="2" t="s">
        <v>78</v>
      </c>
      <c r="F157" s="2" t="s">
        <v>77</v>
      </c>
      <c r="G157" s="40">
        <v>7</v>
      </c>
      <c r="H157" s="40">
        <v>803</v>
      </c>
      <c r="I157" s="40">
        <v>1</v>
      </c>
      <c r="J157" s="40">
        <v>2</v>
      </c>
      <c r="K157" s="40">
        <v>28</v>
      </c>
      <c r="L157" s="40">
        <v>5</v>
      </c>
      <c r="M157" s="40"/>
      <c r="N157" s="40" t="s">
        <v>83</v>
      </c>
      <c r="O157" s="40">
        <v>803</v>
      </c>
      <c r="P157" s="72" t="s">
        <v>82</v>
      </c>
      <c r="Q157" s="73" t="s">
        <v>81</v>
      </c>
      <c r="R157" s="72" t="s">
        <v>445</v>
      </c>
      <c r="S157" s="64" t="s">
        <v>53</v>
      </c>
      <c r="T157" s="65" t="s">
        <v>52</v>
      </c>
      <c r="U157" s="60" t="s">
        <v>80</v>
      </c>
      <c r="V157" s="60" t="s">
        <v>79</v>
      </c>
      <c r="W157" s="60">
        <v>240</v>
      </c>
      <c r="X157" s="66"/>
      <c r="Y157" s="61">
        <v>1730.8</v>
      </c>
      <c r="Z157" s="61">
        <v>0</v>
      </c>
      <c r="AA157" s="61">
        <v>0</v>
      </c>
      <c r="AB157" s="61">
        <v>1663.7</v>
      </c>
      <c r="AC157" s="61">
        <v>0</v>
      </c>
      <c r="AD157" s="61">
        <v>0</v>
      </c>
      <c r="AE157" s="61">
        <v>1572.7</v>
      </c>
      <c r="AF157" s="61">
        <v>0</v>
      </c>
      <c r="AG157" s="61">
        <v>0</v>
      </c>
      <c r="AH157" s="61">
        <v>1508.5</v>
      </c>
      <c r="AI157" s="61">
        <v>0</v>
      </c>
      <c r="AJ157" s="61">
        <v>0</v>
      </c>
      <c r="AK157" s="61">
        <v>1665.5</v>
      </c>
      <c r="AL157" s="61">
        <v>0</v>
      </c>
      <c r="AM157" s="61">
        <v>0</v>
      </c>
      <c r="AN157" s="61">
        <v>1632.2</v>
      </c>
      <c r="AO157" s="61">
        <v>0</v>
      </c>
      <c r="AP157" s="61">
        <v>0</v>
      </c>
      <c r="AQ157" s="61">
        <v>1665.5</v>
      </c>
      <c r="AR157" s="61">
        <v>0</v>
      </c>
      <c r="AS157" s="61">
        <v>0</v>
      </c>
      <c r="AT157" s="61">
        <v>1665.5</v>
      </c>
      <c r="AU157" s="61">
        <v>0</v>
      </c>
      <c r="AV157" s="61">
        <v>0</v>
      </c>
      <c r="AW157" s="41">
        <v>12785.7</v>
      </c>
      <c r="AX157" s="41">
        <v>0</v>
      </c>
      <c r="AY157" s="41">
        <v>0</v>
      </c>
      <c r="AZ157" s="41">
        <v>8</v>
      </c>
      <c r="BA157" s="41">
        <v>0</v>
      </c>
      <c r="BB157" s="41">
        <v>1</v>
      </c>
      <c r="BC157" s="41">
        <v>1</v>
      </c>
      <c r="BD157" s="41"/>
      <c r="BE157" s="7"/>
    </row>
    <row r="158" spans="1:57" ht="50.25" customHeight="1" x14ac:dyDescent="0.25">
      <c r="A158" s="1"/>
      <c r="B158" s="2" t="s">
        <v>73</v>
      </c>
      <c r="C158" s="2" t="s">
        <v>73</v>
      </c>
      <c r="D158" s="40">
        <v>803</v>
      </c>
      <c r="E158" s="2" t="s">
        <v>72</v>
      </c>
      <c r="F158" s="2" t="s">
        <v>71</v>
      </c>
      <c r="G158" s="40">
        <v>100</v>
      </c>
      <c r="H158" s="40"/>
      <c r="I158" s="40">
        <v>0</v>
      </c>
      <c r="J158" s="40">
        <v>0</v>
      </c>
      <c r="K158" s="40">
        <v>33</v>
      </c>
      <c r="L158" s="40">
        <v>2</v>
      </c>
      <c r="M158" s="40"/>
      <c r="N158" s="40" t="s">
        <v>70</v>
      </c>
      <c r="O158" s="3">
        <v>803</v>
      </c>
      <c r="P158" s="72" t="s">
        <v>75</v>
      </c>
      <c r="Q158" s="72" t="s">
        <v>74</v>
      </c>
      <c r="R158" s="72" t="s">
        <v>445</v>
      </c>
      <c r="S158" s="64" t="s">
        <v>53</v>
      </c>
      <c r="T158" s="65" t="s">
        <v>52</v>
      </c>
      <c r="U158" s="60" t="s">
        <v>80</v>
      </c>
      <c r="V158" s="60" t="s">
        <v>521</v>
      </c>
      <c r="W158" s="60" t="s">
        <v>522</v>
      </c>
      <c r="X158" s="66"/>
      <c r="Y158" s="61">
        <v>7010.6</v>
      </c>
      <c r="Z158" s="61">
        <v>0</v>
      </c>
      <c r="AA158" s="61">
        <v>0</v>
      </c>
      <c r="AB158" s="61">
        <v>16095.1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f>74659.4+14968.3</f>
        <v>89627.7</v>
      </c>
      <c r="AI158" s="61">
        <v>0</v>
      </c>
      <c r="AJ158" s="61">
        <v>0</v>
      </c>
      <c r="AK158" s="61">
        <f>56294.5+15841.3+45+13078.9</f>
        <v>85259.7</v>
      </c>
      <c r="AL158" s="61">
        <v>0</v>
      </c>
      <c r="AM158" s="61">
        <v>0</v>
      </c>
      <c r="AN158" s="61">
        <v>71508.899999999994</v>
      </c>
      <c r="AO158" s="61">
        <v>0</v>
      </c>
      <c r="AP158" s="61">
        <v>0</v>
      </c>
      <c r="AQ158" s="61">
        <v>63606.7</v>
      </c>
      <c r="AR158" s="61">
        <v>0</v>
      </c>
      <c r="AS158" s="61">
        <v>0</v>
      </c>
      <c r="AT158" s="61">
        <v>63671.7</v>
      </c>
      <c r="AU158" s="61">
        <v>0</v>
      </c>
      <c r="AV158" s="61">
        <v>0</v>
      </c>
      <c r="AW158" s="41">
        <v>396402.7</v>
      </c>
      <c r="AX158" s="41">
        <v>0</v>
      </c>
      <c r="AY158" s="41">
        <v>0</v>
      </c>
      <c r="AZ158" s="41">
        <v>0</v>
      </c>
      <c r="BA158" s="41">
        <v>7</v>
      </c>
      <c r="BB158" s="41">
        <v>4</v>
      </c>
      <c r="BC158" s="41">
        <v>1</v>
      </c>
      <c r="BD158" s="41"/>
      <c r="BE158" s="7"/>
    </row>
    <row r="159" spans="1:57" ht="43.5" hidden="1" customHeight="1" outlineLevel="1" x14ac:dyDescent="0.25">
      <c r="A159" s="1"/>
      <c r="B159" s="2" t="s">
        <v>8</v>
      </c>
      <c r="C159" s="2" t="s">
        <v>8</v>
      </c>
      <c r="D159" s="40">
        <v>811</v>
      </c>
      <c r="E159" s="2"/>
      <c r="F159" s="2" t="s">
        <v>7</v>
      </c>
      <c r="G159" s="40">
        <v>3</v>
      </c>
      <c r="H159" s="3">
        <v>811</v>
      </c>
      <c r="I159" s="84"/>
      <c r="J159" s="84"/>
      <c r="K159" s="5">
        <v>1</v>
      </c>
      <c r="L159" s="40">
        <v>5</v>
      </c>
      <c r="M159" s="40">
        <v>0</v>
      </c>
      <c r="N159" s="40" t="s">
        <v>6</v>
      </c>
      <c r="O159" s="3">
        <v>811</v>
      </c>
      <c r="P159" s="86" t="s">
        <v>68</v>
      </c>
      <c r="Q159" s="88" t="s">
        <v>67</v>
      </c>
      <c r="R159" s="25" t="s">
        <v>15</v>
      </c>
      <c r="S159" s="20" t="s">
        <v>62</v>
      </c>
      <c r="T159" s="21" t="s">
        <v>2</v>
      </c>
      <c r="U159" s="38" t="s">
        <v>2</v>
      </c>
      <c r="V159" s="38" t="s">
        <v>2</v>
      </c>
      <c r="W159" s="39" t="s">
        <v>2</v>
      </c>
      <c r="X159" s="20"/>
      <c r="Y159" s="41">
        <v>0</v>
      </c>
      <c r="Z159" s="22">
        <v>0</v>
      </c>
      <c r="AA159" s="23">
        <v>0</v>
      </c>
      <c r="AB159" s="41">
        <v>0</v>
      </c>
      <c r="AC159" s="22">
        <v>0</v>
      </c>
      <c r="AD159" s="23">
        <v>0</v>
      </c>
      <c r="AE159" s="41">
        <v>432107.3</v>
      </c>
      <c r="AF159" s="22">
        <v>432107.3</v>
      </c>
      <c r="AG159" s="23">
        <v>432107.3</v>
      </c>
      <c r="AH159" s="41">
        <v>81161</v>
      </c>
      <c r="AI159" s="22">
        <v>81161</v>
      </c>
      <c r="AJ159" s="23">
        <v>81161</v>
      </c>
      <c r="AK159" s="41">
        <v>612740.5</v>
      </c>
      <c r="AL159" s="22">
        <v>612740.5</v>
      </c>
      <c r="AM159" s="23">
        <v>612740.5</v>
      </c>
      <c r="AN159" s="41">
        <v>1057431.28</v>
      </c>
      <c r="AO159" s="22">
        <v>1057431.28</v>
      </c>
      <c r="AP159" s="23">
        <v>1057431.28</v>
      </c>
      <c r="AQ159" s="41">
        <v>1155879.76</v>
      </c>
      <c r="AR159" s="22">
        <v>1155879.76</v>
      </c>
      <c r="AS159" s="23">
        <v>1155879.76</v>
      </c>
      <c r="AT159" s="41">
        <v>1083813.26</v>
      </c>
      <c r="AU159" s="22">
        <v>1083813.26</v>
      </c>
      <c r="AV159" s="41">
        <v>1083813.26</v>
      </c>
      <c r="AW159" s="41">
        <v>4423133.0999999996</v>
      </c>
      <c r="AX159" s="41">
        <v>4423133.0999999996</v>
      </c>
      <c r="AY159" s="41">
        <v>4423133.0999999996</v>
      </c>
      <c r="AZ159" s="41">
        <v>0</v>
      </c>
      <c r="BA159" s="23">
        <v>0</v>
      </c>
      <c r="BB159" s="85"/>
      <c r="BC159" s="85"/>
      <c r="BD159" s="22">
        <v>0</v>
      </c>
      <c r="BE159" s="7"/>
    </row>
    <row r="160" spans="1:57" ht="29.25" hidden="1" customHeight="1" outlineLevel="1" x14ac:dyDescent="0.25">
      <c r="A160" s="1"/>
      <c r="B160" s="2" t="s">
        <v>8</v>
      </c>
      <c r="C160" s="2" t="s">
        <v>8</v>
      </c>
      <c r="D160" s="40">
        <v>811</v>
      </c>
      <c r="E160" s="2" t="s">
        <v>66</v>
      </c>
      <c r="F160" s="2"/>
      <c r="G160" s="40"/>
      <c r="H160" s="40"/>
      <c r="I160" s="40">
        <v>0</v>
      </c>
      <c r="J160" s="40">
        <v>0</v>
      </c>
      <c r="K160" s="40"/>
      <c r="L160" s="40">
        <v>1</v>
      </c>
      <c r="M160" s="40"/>
      <c r="N160" s="40" t="s">
        <v>65</v>
      </c>
      <c r="O160" s="3">
        <v>800</v>
      </c>
      <c r="P160" s="86"/>
      <c r="Q160" s="88"/>
      <c r="R160" s="4" t="s">
        <v>59</v>
      </c>
      <c r="S160" s="5" t="s">
        <v>59</v>
      </c>
      <c r="T160" s="6" t="s">
        <v>58</v>
      </c>
      <c r="U160" s="39" t="s">
        <v>2</v>
      </c>
      <c r="V160" s="39" t="s">
        <v>2</v>
      </c>
      <c r="W160" s="39" t="s">
        <v>2</v>
      </c>
      <c r="X160" s="40"/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2145</v>
      </c>
      <c r="AO160" s="41">
        <v>2145</v>
      </c>
      <c r="AP160" s="41">
        <v>0</v>
      </c>
      <c r="AQ160" s="41">
        <v>2145</v>
      </c>
      <c r="AR160" s="41">
        <v>2145</v>
      </c>
      <c r="AS160" s="41">
        <v>0</v>
      </c>
      <c r="AT160" s="41">
        <v>2145</v>
      </c>
      <c r="AU160" s="41">
        <v>2145</v>
      </c>
      <c r="AV160" s="41">
        <v>0</v>
      </c>
      <c r="AW160" s="41">
        <v>6435</v>
      </c>
      <c r="AX160" s="41">
        <v>6435</v>
      </c>
      <c r="AY160" s="41">
        <v>0</v>
      </c>
      <c r="AZ160" s="41">
        <v>0</v>
      </c>
      <c r="BA160" s="41"/>
      <c r="BB160" s="41">
        <v>5</v>
      </c>
      <c r="BC160" s="41">
        <v>1</v>
      </c>
      <c r="BD160" s="41"/>
      <c r="BE160" s="7"/>
    </row>
    <row r="161" spans="1:57" ht="29.25" hidden="1" customHeight="1" outlineLevel="1" x14ac:dyDescent="0.25">
      <c r="A161" s="1"/>
      <c r="B161" s="2" t="s">
        <v>8</v>
      </c>
      <c r="C161" s="2" t="s">
        <v>8</v>
      </c>
      <c r="D161" s="40">
        <v>811</v>
      </c>
      <c r="E161" s="2" t="s">
        <v>66</v>
      </c>
      <c r="F161" s="2"/>
      <c r="G161" s="40"/>
      <c r="H161" s="40"/>
      <c r="I161" s="40">
        <v>0</v>
      </c>
      <c r="J161" s="40">
        <v>0</v>
      </c>
      <c r="K161" s="40"/>
      <c r="L161" s="40">
        <v>1</v>
      </c>
      <c r="M161" s="40"/>
      <c r="N161" s="40" t="s">
        <v>65</v>
      </c>
      <c r="O161" s="3">
        <v>801</v>
      </c>
      <c r="P161" s="86"/>
      <c r="Q161" s="88"/>
      <c r="R161" s="4" t="s">
        <v>57</v>
      </c>
      <c r="S161" s="5" t="s">
        <v>57</v>
      </c>
      <c r="T161" s="6" t="s">
        <v>56</v>
      </c>
      <c r="U161" s="39" t="s">
        <v>2</v>
      </c>
      <c r="V161" s="39" t="s">
        <v>2</v>
      </c>
      <c r="W161" s="39" t="s">
        <v>2</v>
      </c>
      <c r="X161" s="40"/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2437.5</v>
      </c>
      <c r="AO161" s="41">
        <v>2437.5</v>
      </c>
      <c r="AP161" s="41">
        <v>0</v>
      </c>
      <c r="AQ161" s="41">
        <v>2437.5</v>
      </c>
      <c r="AR161" s="41">
        <v>2437.5</v>
      </c>
      <c r="AS161" s="41">
        <v>0</v>
      </c>
      <c r="AT161" s="41">
        <v>2437.5</v>
      </c>
      <c r="AU161" s="41">
        <v>2437.5</v>
      </c>
      <c r="AV161" s="41">
        <v>0</v>
      </c>
      <c r="AW161" s="41">
        <v>7312.5</v>
      </c>
      <c r="AX161" s="41">
        <v>7312.5</v>
      </c>
      <c r="AY161" s="41">
        <v>0</v>
      </c>
      <c r="AZ161" s="41">
        <v>0</v>
      </c>
      <c r="BA161" s="41"/>
      <c r="BB161" s="41">
        <v>5</v>
      </c>
      <c r="BC161" s="41">
        <v>1</v>
      </c>
      <c r="BD161" s="41"/>
      <c r="BE161" s="7"/>
    </row>
    <row r="162" spans="1:57" ht="29.25" hidden="1" customHeight="1" outlineLevel="1" x14ac:dyDescent="0.25">
      <c r="A162" s="1"/>
      <c r="B162" s="2" t="s">
        <v>8</v>
      </c>
      <c r="C162" s="2" t="s">
        <v>8</v>
      </c>
      <c r="D162" s="40">
        <v>811</v>
      </c>
      <c r="E162" s="2" t="s">
        <v>66</v>
      </c>
      <c r="F162" s="2"/>
      <c r="G162" s="40"/>
      <c r="H162" s="40"/>
      <c r="I162" s="40">
        <v>0</v>
      </c>
      <c r="J162" s="40">
        <v>0</v>
      </c>
      <c r="K162" s="40"/>
      <c r="L162" s="40">
        <v>1</v>
      </c>
      <c r="M162" s="40"/>
      <c r="N162" s="40" t="s">
        <v>65</v>
      </c>
      <c r="O162" s="3">
        <v>802</v>
      </c>
      <c r="P162" s="86"/>
      <c r="Q162" s="88"/>
      <c r="R162" s="4" t="s">
        <v>55</v>
      </c>
      <c r="S162" s="5" t="s">
        <v>55</v>
      </c>
      <c r="T162" s="6" t="s">
        <v>54</v>
      </c>
      <c r="U162" s="39" t="s">
        <v>2</v>
      </c>
      <c r="V162" s="39" t="s">
        <v>2</v>
      </c>
      <c r="W162" s="39" t="s">
        <v>2</v>
      </c>
      <c r="X162" s="40"/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487.5</v>
      </c>
      <c r="AO162" s="41">
        <v>487.5</v>
      </c>
      <c r="AP162" s="41">
        <v>0</v>
      </c>
      <c r="AQ162" s="41">
        <v>487.5</v>
      </c>
      <c r="AR162" s="41">
        <v>487.5</v>
      </c>
      <c r="AS162" s="41">
        <v>0</v>
      </c>
      <c r="AT162" s="41">
        <v>585</v>
      </c>
      <c r="AU162" s="41">
        <v>585</v>
      </c>
      <c r="AV162" s="41">
        <v>0</v>
      </c>
      <c r="AW162" s="41">
        <v>1560</v>
      </c>
      <c r="AX162" s="41">
        <v>1560</v>
      </c>
      <c r="AY162" s="41">
        <v>0</v>
      </c>
      <c r="AZ162" s="41">
        <v>0</v>
      </c>
      <c r="BA162" s="41"/>
      <c r="BB162" s="41">
        <v>5</v>
      </c>
      <c r="BC162" s="41">
        <v>1</v>
      </c>
      <c r="BD162" s="41"/>
      <c r="BE162" s="7"/>
    </row>
    <row r="163" spans="1:57" ht="43.5" hidden="1" customHeight="1" outlineLevel="1" x14ac:dyDescent="0.25">
      <c r="A163" s="1"/>
      <c r="B163" s="2" t="s">
        <v>8</v>
      </c>
      <c r="C163" s="2" t="s">
        <v>8</v>
      </c>
      <c r="D163" s="40">
        <v>811</v>
      </c>
      <c r="E163" s="2" t="s">
        <v>66</v>
      </c>
      <c r="F163" s="2"/>
      <c r="G163" s="40"/>
      <c r="H163" s="40"/>
      <c r="I163" s="40">
        <v>0</v>
      </c>
      <c r="J163" s="40">
        <v>0</v>
      </c>
      <c r="K163" s="40"/>
      <c r="L163" s="40">
        <v>1</v>
      </c>
      <c r="M163" s="40"/>
      <c r="N163" s="40" t="s">
        <v>65</v>
      </c>
      <c r="O163" s="3">
        <v>803</v>
      </c>
      <c r="P163" s="86"/>
      <c r="Q163" s="88"/>
      <c r="R163" s="4" t="s">
        <v>53</v>
      </c>
      <c r="S163" s="5" t="s">
        <v>53</v>
      </c>
      <c r="T163" s="6" t="s">
        <v>52</v>
      </c>
      <c r="U163" s="39" t="s">
        <v>2</v>
      </c>
      <c r="V163" s="39" t="s">
        <v>2</v>
      </c>
      <c r="W163" s="39" t="s">
        <v>2</v>
      </c>
      <c r="X163" s="40"/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90</v>
      </c>
      <c r="AF163" s="41">
        <v>90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97.5</v>
      </c>
      <c r="AO163" s="41">
        <v>97.5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187.5</v>
      </c>
      <c r="AX163" s="41">
        <v>187.5</v>
      </c>
      <c r="AY163" s="41">
        <v>0</v>
      </c>
      <c r="AZ163" s="41">
        <v>0</v>
      </c>
      <c r="BA163" s="41"/>
      <c r="BB163" s="41">
        <v>5</v>
      </c>
      <c r="BC163" s="41">
        <v>1</v>
      </c>
      <c r="BD163" s="41"/>
      <c r="BE163" s="7"/>
    </row>
    <row r="164" spans="1:57" ht="43.5" hidden="1" customHeight="1" outlineLevel="1" x14ac:dyDescent="0.25">
      <c r="A164" s="1"/>
      <c r="B164" s="2" t="s">
        <v>8</v>
      </c>
      <c r="C164" s="2" t="s">
        <v>8</v>
      </c>
      <c r="D164" s="40">
        <v>811</v>
      </c>
      <c r="E164" s="2" t="s">
        <v>66</v>
      </c>
      <c r="F164" s="2"/>
      <c r="G164" s="40"/>
      <c r="H164" s="40"/>
      <c r="I164" s="40">
        <v>0</v>
      </c>
      <c r="J164" s="40">
        <v>0</v>
      </c>
      <c r="K164" s="40"/>
      <c r="L164" s="40">
        <v>1</v>
      </c>
      <c r="M164" s="40"/>
      <c r="N164" s="40" t="s">
        <v>65</v>
      </c>
      <c r="O164" s="3">
        <v>804</v>
      </c>
      <c r="P164" s="86"/>
      <c r="Q164" s="88"/>
      <c r="R164" s="4" t="s">
        <v>51</v>
      </c>
      <c r="S164" s="5" t="s">
        <v>51</v>
      </c>
      <c r="T164" s="6" t="s">
        <v>50</v>
      </c>
      <c r="U164" s="39" t="s">
        <v>2</v>
      </c>
      <c r="V164" s="39" t="s">
        <v>2</v>
      </c>
      <c r="W164" s="39" t="s">
        <v>2</v>
      </c>
      <c r="X164" s="40"/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150</v>
      </c>
      <c r="AI164" s="41">
        <v>150</v>
      </c>
      <c r="AJ164" s="41">
        <v>0</v>
      </c>
      <c r="AK164" s="41">
        <v>50</v>
      </c>
      <c r="AL164" s="41">
        <v>50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200</v>
      </c>
      <c r="AX164" s="41">
        <v>200</v>
      </c>
      <c r="AY164" s="41">
        <v>0</v>
      </c>
      <c r="AZ164" s="41">
        <v>0</v>
      </c>
      <c r="BA164" s="41"/>
      <c r="BB164" s="41">
        <v>5</v>
      </c>
      <c r="BC164" s="41">
        <v>1</v>
      </c>
      <c r="BD164" s="41"/>
      <c r="BE164" s="7"/>
    </row>
    <row r="165" spans="1:57" ht="29.25" hidden="1" customHeight="1" outlineLevel="1" x14ac:dyDescent="0.25">
      <c r="A165" s="1"/>
      <c r="B165" s="2" t="s">
        <v>8</v>
      </c>
      <c r="C165" s="2" t="s">
        <v>8</v>
      </c>
      <c r="D165" s="40">
        <v>811</v>
      </c>
      <c r="E165" s="2" t="s">
        <v>66</v>
      </c>
      <c r="F165" s="2"/>
      <c r="G165" s="40"/>
      <c r="H165" s="40"/>
      <c r="I165" s="40">
        <v>0</v>
      </c>
      <c r="J165" s="40">
        <v>0</v>
      </c>
      <c r="K165" s="40"/>
      <c r="L165" s="40">
        <v>1</v>
      </c>
      <c r="M165" s="40"/>
      <c r="N165" s="40" t="s">
        <v>65</v>
      </c>
      <c r="O165" s="3">
        <v>805</v>
      </c>
      <c r="P165" s="86"/>
      <c r="Q165" s="88"/>
      <c r="R165" s="4" t="s">
        <v>49</v>
      </c>
      <c r="S165" s="5" t="s">
        <v>49</v>
      </c>
      <c r="T165" s="6" t="s">
        <v>48</v>
      </c>
      <c r="U165" s="39" t="s">
        <v>2</v>
      </c>
      <c r="V165" s="39" t="s">
        <v>2</v>
      </c>
      <c r="W165" s="39" t="s">
        <v>2</v>
      </c>
      <c r="X165" s="40"/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110.9</v>
      </c>
      <c r="AF165" s="41">
        <v>110.9</v>
      </c>
      <c r="AG165" s="41">
        <v>0</v>
      </c>
      <c r="AH165" s="41">
        <v>105</v>
      </c>
      <c r="AI165" s="41">
        <v>105</v>
      </c>
      <c r="AJ165" s="41">
        <v>0</v>
      </c>
      <c r="AK165" s="41">
        <v>110</v>
      </c>
      <c r="AL165" s="41">
        <v>110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325.89999999999998</v>
      </c>
      <c r="AX165" s="41">
        <v>325.89999999999998</v>
      </c>
      <c r="AY165" s="41">
        <v>0</v>
      </c>
      <c r="AZ165" s="41">
        <v>0</v>
      </c>
      <c r="BA165" s="41"/>
      <c r="BB165" s="41">
        <v>5</v>
      </c>
      <c r="BC165" s="41">
        <v>1</v>
      </c>
      <c r="BD165" s="41"/>
      <c r="BE165" s="7"/>
    </row>
    <row r="166" spans="1:57" ht="72" hidden="1" customHeight="1" outlineLevel="1" x14ac:dyDescent="0.25">
      <c r="A166" s="1"/>
      <c r="B166" s="2" t="s">
        <v>8</v>
      </c>
      <c r="C166" s="2" t="s">
        <v>8</v>
      </c>
      <c r="D166" s="40">
        <v>811</v>
      </c>
      <c r="E166" s="2" t="s">
        <v>66</v>
      </c>
      <c r="F166" s="2"/>
      <c r="G166" s="40"/>
      <c r="H166" s="40"/>
      <c r="I166" s="40">
        <v>0</v>
      </c>
      <c r="J166" s="40">
        <v>0</v>
      </c>
      <c r="K166" s="40"/>
      <c r="L166" s="40">
        <v>1</v>
      </c>
      <c r="M166" s="40"/>
      <c r="N166" s="40" t="s">
        <v>65</v>
      </c>
      <c r="O166" s="3">
        <v>806</v>
      </c>
      <c r="P166" s="86"/>
      <c r="Q166" s="88"/>
      <c r="R166" s="4" t="s">
        <v>47</v>
      </c>
      <c r="S166" s="5" t="s">
        <v>47</v>
      </c>
      <c r="T166" s="6" t="s">
        <v>46</v>
      </c>
      <c r="U166" s="39" t="s">
        <v>2</v>
      </c>
      <c r="V166" s="39" t="s">
        <v>2</v>
      </c>
      <c r="W166" s="39" t="s">
        <v>2</v>
      </c>
      <c r="X166" s="40"/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5</v>
      </c>
      <c r="AF166" s="41">
        <v>5</v>
      </c>
      <c r="AG166" s="41">
        <v>0</v>
      </c>
      <c r="AH166" s="41">
        <v>164</v>
      </c>
      <c r="AI166" s="41">
        <v>164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169</v>
      </c>
      <c r="AX166" s="41">
        <v>169</v>
      </c>
      <c r="AY166" s="41">
        <v>0</v>
      </c>
      <c r="AZ166" s="41">
        <v>0</v>
      </c>
      <c r="BA166" s="41"/>
      <c r="BB166" s="41">
        <v>5</v>
      </c>
      <c r="BC166" s="41">
        <v>1</v>
      </c>
      <c r="BD166" s="41"/>
      <c r="BE166" s="7"/>
    </row>
    <row r="167" spans="1:57" ht="57.75" hidden="1" customHeight="1" outlineLevel="1" x14ac:dyDescent="0.25">
      <c r="A167" s="1"/>
      <c r="B167" s="2" t="s">
        <v>8</v>
      </c>
      <c r="C167" s="2" t="s">
        <v>8</v>
      </c>
      <c r="D167" s="40">
        <v>811</v>
      </c>
      <c r="E167" s="2" t="s">
        <v>66</v>
      </c>
      <c r="F167" s="2"/>
      <c r="G167" s="40"/>
      <c r="H167" s="40"/>
      <c r="I167" s="40">
        <v>0</v>
      </c>
      <c r="J167" s="40">
        <v>0</v>
      </c>
      <c r="K167" s="40"/>
      <c r="L167" s="40">
        <v>1</v>
      </c>
      <c r="M167" s="40"/>
      <c r="N167" s="40" t="s">
        <v>65</v>
      </c>
      <c r="O167" s="3">
        <v>810</v>
      </c>
      <c r="P167" s="86"/>
      <c r="Q167" s="88"/>
      <c r="R167" s="4" t="s">
        <v>45</v>
      </c>
      <c r="S167" s="5" t="s">
        <v>45</v>
      </c>
      <c r="T167" s="6" t="s">
        <v>44</v>
      </c>
      <c r="U167" s="39" t="s">
        <v>2</v>
      </c>
      <c r="V167" s="39" t="s">
        <v>2</v>
      </c>
      <c r="W167" s="39" t="s">
        <v>2</v>
      </c>
      <c r="X167" s="40"/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250</v>
      </c>
      <c r="AF167" s="41">
        <v>250</v>
      </c>
      <c r="AG167" s="41">
        <v>0</v>
      </c>
      <c r="AH167" s="41">
        <v>132</v>
      </c>
      <c r="AI167" s="41">
        <v>132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382</v>
      </c>
      <c r="AX167" s="41">
        <v>382</v>
      </c>
      <c r="AY167" s="41">
        <v>0</v>
      </c>
      <c r="AZ167" s="41">
        <v>0</v>
      </c>
      <c r="BA167" s="41"/>
      <c r="BB167" s="41">
        <v>5</v>
      </c>
      <c r="BC167" s="41">
        <v>1</v>
      </c>
      <c r="BD167" s="41"/>
      <c r="BE167" s="7"/>
    </row>
    <row r="168" spans="1:57" ht="57.75" hidden="1" customHeight="1" outlineLevel="1" x14ac:dyDescent="0.25">
      <c r="A168" s="1"/>
      <c r="B168" s="2" t="s">
        <v>8</v>
      </c>
      <c r="C168" s="2" t="s">
        <v>8</v>
      </c>
      <c r="D168" s="40">
        <v>811</v>
      </c>
      <c r="E168" s="2" t="s">
        <v>66</v>
      </c>
      <c r="F168" s="2"/>
      <c r="G168" s="40"/>
      <c r="H168" s="40"/>
      <c r="I168" s="40">
        <v>0</v>
      </c>
      <c r="J168" s="40">
        <v>0</v>
      </c>
      <c r="K168" s="40"/>
      <c r="L168" s="40">
        <v>1</v>
      </c>
      <c r="M168" s="40"/>
      <c r="N168" s="40" t="s">
        <v>65</v>
      </c>
      <c r="O168" s="3">
        <v>811</v>
      </c>
      <c r="P168" s="86"/>
      <c r="Q168" s="88"/>
      <c r="R168" s="4" t="s">
        <v>11</v>
      </c>
      <c r="S168" s="5" t="s">
        <v>11</v>
      </c>
      <c r="T168" s="6" t="s">
        <v>10</v>
      </c>
      <c r="U168" s="39" t="s">
        <v>2</v>
      </c>
      <c r="V168" s="39" t="s">
        <v>2</v>
      </c>
      <c r="W168" s="39" t="s">
        <v>2</v>
      </c>
      <c r="X168" s="40"/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431597.9</v>
      </c>
      <c r="AF168" s="41">
        <v>431597.9</v>
      </c>
      <c r="AG168" s="41">
        <v>0</v>
      </c>
      <c r="AH168" s="41">
        <v>80560</v>
      </c>
      <c r="AI168" s="41">
        <v>80560</v>
      </c>
      <c r="AJ168" s="41">
        <v>0</v>
      </c>
      <c r="AK168" s="41">
        <v>612439.5</v>
      </c>
      <c r="AL168" s="41">
        <v>612439.5</v>
      </c>
      <c r="AM168" s="41">
        <v>0</v>
      </c>
      <c r="AN168" s="41">
        <v>1052160.28</v>
      </c>
      <c r="AO168" s="41">
        <v>1052160.28</v>
      </c>
      <c r="AP168" s="41">
        <v>0</v>
      </c>
      <c r="AQ168" s="41">
        <v>1150803.76</v>
      </c>
      <c r="AR168" s="41">
        <v>1150803.76</v>
      </c>
      <c r="AS168" s="41">
        <v>0</v>
      </c>
      <c r="AT168" s="41">
        <v>1078639.76</v>
      </c>
      <c r="AU168" s="41">
        <v>1078639.76</v>
      </c>
      <c r="AV168" s="41">
        <v>0</v>
      </c>
      <c r="AW168" s="41">
        <v>4406201.2</v>
      </c>
      <c r="AX168" s="41">
        <v>4406201.2</v>
      </c>
      <c r="AY168" s="41">
        <v>0</v>
      </c>
      <c r="AZ168" s="41">
        <v>0</v>
      </c>
      <c r="BA168" s="41"/>
      <c r="BB168" s="41">
        <v>5</v>
      </c>
      <c r="BC168" s="41">
        <v>1</v>
      </c>
      <c r="BD168" s="41"/>
      <c r="BE168" s="7"/>
    </row>
    <row r="169" spans="1:57" ht="43.5" hidden="1" customHeight="1" outlineLevel="1" x14ac:dyDescent="0.25">
      <c r="A169" s="1"/>
      <c r="B169" s="2" t="s">
        <v>8</v>
      </c>
      <c r="C169" s="2" t="s">
        <v>8</v>
      </c>
      <c r="D169" s="40">
        <v>811</v>
      </c>
      <c r="E169" s="2" t="s">
        <v>66</v>
      </c>
      <c r="F169" s="2"/>
      <c r="G169" s="40"/>
      <c r="H169" s="40"/>
      <c r="I169" s="40">
        <v>0</v>
      </c>
      <c r="J169" s="40">
        <v>0</v>
      </c>
      <c r="K169" s="40"/>
      <c r="L169" s="40">
        <v>1</v>
      </c>
      <c r="M169" s="40"/>
      <c r="N169" s="40" t="s">
        <v>65</v>
      </c>
      <c r="O169" s="3">
        <v>812</v>
      </c>
      <c r="P169" s="86"/>
      <c r="Q169" s="88"/>
      <c r="R169" s="4" t="s">
        <v>29</v>
      </c>
      <c r="S169" s="5" t="s">
        <v>29</v>
      </c>
      <c r="T169" s="6" t="s">
        <v>28</v>
      </c>
      <c r="U169" s="39" t="s">
        <v>2</v>
      </c>
      <c r="V169" s="39" t="s">
        <v>2</v>
      </c>
      <c r="W169" s="39" t="s">
        <v>2</v>
      </c>
      <c r="X169" s="40"/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3.5</v>
      </c>
      <c r="AF169" s="41">
        <v>3.5</v>
      </c>
      <c r="AG169" s="41">
        <v>0</v>
      </c>
      <c r="AH169" s="41">
        <v>50</v>
      </c>
      <c r="AI169" s="41">
        <v>50</v>
      </c>
      <c r="AJ169" s="41">
        <v>0</v>
      </c>
      <c r="AK169" s="41">
        <v>141</v>
      </c>
      <c r="AL169" s="41">
        <v>141</v>
      </c>
      <c r="AM169" s="41">
        <v>0</v>
      </c>
      <c r="AN169" s="41">
        <v>6</v>
      </c>
      <c r="AO169" s="41">
        <v>6</v>
      </c>
      <c r="AP169" s="41">
        <v>0</v>
      </c>
      <c r="AQ169" s="41">
        <v>6</v>
      </c>
      <c r="AR169" s="41">
        <v>6</v>
      </c>
      <c r="AS169" s="41">
        <v>0</v>
      </c>
      <c r="AT169" s="41">
        <v>6</v>
      </c>
      <c r="AU169" s="41">
        <v>6</v>
      </c>
      <c r="AV169" s="41">
        <v>0</v>
      </c>
      <c r="AW169" s="41">
        <v>212.5</v>
      </c>
      <c r="AX169" s="41">
        <v>212.5</v>
      </c>
      <c r="AY169" s="41">
        <v>0</v>
      </c>
      <c r="AZ169" s="41">
        <v>0</v>
      </c>
      <c r="BA169" s="41"/>
      <c r="BB169" s="41">
        <v>5</v>
      </c>
      <c r="BC169" s="41">
        <v>1</v>
      </c>
      <c r="BD169" s="41"/>
      <c r="BE169" s="7"/>
    </row>
    <row r="170" spans="1:57" ht="43.5" hidden="1" customHeight="1" outlineLevel="1" x14ac:dyDescent="0.25">
      <c r="A170" s="1"/>
      <c r="B170" s="2" t="s">
        <v>8</v>
      </c>
      <c r="C170" s="2" t="s">
        <v>8</v>
      </c>
      <c r="D170" s="40">
        <v>811</v>
      </c>
      <c r="E170" s="2" t="s">
        <v>66</v>
      </c>
      <c r="F170" s="2"/>
      <c r="G170" s="40"/>
      <c r="H170" s="40"/>
      <c r="I170" s="40">
        <v>0</v>
      </c>
      <c r="J170" s="40">
        <v>0</v>
      </c>
      <c r="K170" s="40"/>
      <c r="L170" s="40">
        <v>1</v>
      </c>
      <c r="M170" s="40"/>
      <c r="N170" s="40" t="s">
        <v>65</v>
      </c>
      <c r="O170" s="3">
        <v>825</v>
      </c>
      <c r="P170" s="86"/>
      <c r="Q170" s="88"/>
      <c r="R170" s="4" t="s">
        <v>39</v>
      </c>
      <c r="S170" s="5" t="s">
        <v>39</v>
      </c>
      <c r="T170" s="6" t="s">
        <v>38</v>
      </c>
      <c r="U170" s="39" t="s">
        <v>2</v>
      </c>
      <c r="V170" s="39" t="s">
        <v>2</v>
      </c>
      <c r="W170" s="39" t="s">
        <v>2</v>
      </c>
      <c r="X170" s="40"/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97.5</v>
      </c>
      <c r="AO170" s="41">
        <v>97.5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97.5</v>
      </c>
      <c r="AX170" s="41">
        <v>97.5</v>
      </c>
      <c r="AY170" s="41">
        <v>0</v>
      </c>
      <c r="AZ170" s="41">
        <v>0</v>
      </c>
      <c r="BA170" s="41"/>
      <c r="BB170" s="41">
        <v>5</v>
      </c>
      <c r="BC170" s="41">
        <v>1</v>
      </c>
      <c r="BD170" s="41"/>
      <c r="BE170" s="7"/>
    </row>
    <row r="171" spans="1:57" ht="29.25" hidden="1" customHeight="1" outlineLevel="1" x14ac:dyDescent="0.25">
      <c r="A171" s="1"/>
      <c r="B171" s="2" t="s">
        <v>8</v>
      </c>
      <c r="C171" s="2" t="s">
        <v>8</v>
      </c>
      <c r="D171" s="40">
        <v>811</v>
      </c>
      <c r="E171" s="2" t="s">
        <v>66</v>
      </c>
      <c r="F171" s="2"/>
      <c r="G171" s="40"/>
      <c r="H171" s="40"/>
      <c r="I171" s="40">
        <v>0</v>
      </c>
      <c r="J171" s="40">
        <v>0</v>
      </c>
      <c r="K171" s="40"/>
      <c r="L171" s="40">
        <v>1</v>
      </c>
      <c r="M171" s="40"/>
      <c r="N171" s="40" t="s">
        <v>65</v>
      </c>
      <c r="O171" s="3">
        <v>830</v>
      </c>
      <c r="P171" s="87"/>
      <c r="Q171" s="89"/>
      <c r="R171" s="24" t="s">
        <v>36</v>
      </c>
      <c r="S171" s="5" t="s">
        <v>36</v>
      </c>
      <c r="T171" s="6" t="s">
        <v>35</v>
      </c>
      <c r="U171" s="39" t="s">
        <v>2</v>
      </c>
      <c r="V171" s="39" t="s">
        <v>2</v>
      </c>
      <c r="W171" s="39" t="s">
        <v>2</v>
      </c>
      <c r="X171" s="40"/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50</v>
      </c>
      <c r="AF171" s="41">
        <v>50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50</v>
      </c>
      <c r="AX171" s="41">
        <v>50</v>
      </c>
      <c r="AY171" s="41">
        <v>0</v>
      </c>
      <c r="AZ171" s="41">
        <v>0</v>
      </c>
      <c r="BA171" s="41"/>
      <c r="BB171" s="41">
        <v>5</v>
      </c>
      <c r="BC171" s="41">
        <v>1</v>
      </c>
      <c r="BD171" s="41"/>
      <c r="BE171" s="7"/>
    </row>
    <row r="172" spans="1:57" ht="43.5" hidden="1" customHeight="1" outlineLevel="1" x14ac:dyDescent="0.25">
      <c r="A172" s="1"/>
      <c r="B172" s="2" t="s">
        <v>34</v>
      </c>
      <c r="C172" s="2" t="s">
        <v>8</v>
      </c>
      <c r="D172" s="40">
        <v>811</v>
      </c>
      <c r="E172" s="2"/>
      <c r="F172" s="2" t="s">
        <v>33</v>
      </c>
      <c r="G172" s="40">
        <v>1</v>
      </c>
      <c r="H172" s="3">
        <v>811</v>
      </c>
      <c r="I172" s="84"/>
      <c r="J172" s="84"/>
      <c r="K172" s="5">
        <v>5</v>
      </c>
      <c r="L172" s="40">
        <v>5</v>
      </c>
      <c r="M172" s="40">
        <v>0</v>
      </c>
      <c r="N172" s="40" t="s">
        <v>32</v>
      </c>
      <c r="O172" s="3">
        <v>812</v>
      </c>
      <c r="P172" s="86" t="s">
        <v>64</v>
      </c>
      <c r="Q172" s="88" t="s">
        <v>63</v>
      </c>
      <c r="R172" s="25" t="s">
        <v>15</v>
      </c>
      <c r="S172" s="20" t="s">
        <v>62</v>
      </c>
      <c r="T172" s="21" t="s">
        <v>2</v>
      </c>
      <c r="U172" s="38" t="s">
        <v>2</v>
      </c>
      <c r="V172" s="38" t="s">
        <v>2</v>
      </c>
      <c r="W172" s="39" t="s">
        <v>2</v>
      </c>
      <c r="X172" s="20"/>
      <c r="Y172" s="41">
        <v>0</v>
      </c>
      <c r="Z172" s="22">
        <v>0</v>
      </c>
      <c r="AA172" s="23">
        <v>0</v>
      </c>
      <c r="AB172" s="41">
        <v>0</v>
      </c>
      <c r="AC172" s="22">
        <v>0</v>
      </c>
      <c r="AD172" s="23">
        <v>0</v>
      </c>
      <c r="AE172" s="41">
        <v>46906.400000000001</v>
      </c>
      <c r="AF172" s="22">
        <v>0</v>
      </c>
      <c r="AG172" s="23">
        <v>46906.400000000001</v>
      </c>
      <c r="AH172" s="41">
        <v>601</v>
      </c>
      <c r="AI172" s="22">
        <v>0</v>
      </c>
      <c r="AJ172" s="23">
        <v>601</v>
      </c>
      <c r="AK172" s="41">
        <v>18306.599999999999</v>
      </c>
      <c r="AL172" s="22">
        <v>0</v>
      </c>
      <c r="AM172" s="23">
        <v>18306.599999999999</v>
      </c>
      <c r="AN172" s="41">
        <v>30062.84</v>
      </c>
      <c r="AO172" s="22">
        <v>0</v>
      </c>
      <c r="AP172" s="23">
        <v>30062.84</v>
      </c>
      <c r="AQ172" s="41">
        <v>27705.759999999998</v>
      </c>
      <c r="AR172" s="22">
        <v>0</v>
      </c>
      <c r="AS172" s="23">
        <v>27705.759999999998</v>
      </c>
      <c r="AT172" s="41">
        <v>27803.26</v>
      </c>
      <c r="AU172" s="22">
        <v>0</v>
      </c>
      <c r="AV172" s="41">
        <v>27803.26</v>
      </c>
      <c r="AW172" s="41">
        <v>151385.85999999999</v>
      </c>
      <c r="AX172" s="41">
        <v>0</v>
      </c>
      <c r="AY172" s="41">
        <v>151385.85999999999</v>
      </c>
      <c r="AZ172" s="41">
        <v>0</v>
      </c>
      <c r="BA172" s="23">
        <v>0</v>
      </c>
      <c r="BB172" s="85"/>
      <c r="BC172" s="85"/>
      <c r="BD172" s="22">
        <v>0</v>
      </c>
      <c r="BE172" s="7"/>
    </row>
    <row r="173" spans="1:57" ht="29.25" hidden="1" customHeight="1" outlineLevel="1" x14ac:dyDescent="0.25">
      <c r="A173" s="1"/>
      <c r="B173" s="2" t="s">
        <v>8</v>
      </c>
      <c r="C173" s="2" t="s">
        <v>8</v>
      </c>
      <c r="D173" s="40">
        <v>811</v>
      </c>
      <c r="E173" s="2" t="s">
        <v>34</v>
      </c>
      <c r="F173" s="2" t="s">
        <v>33</v>
      </c>
      <c r="G173" s="40">
        <v>1</v>
      </c>
      <c r="H173" s="40">
        <v>811</v>
      </c>
      <c r="I173" s="40"/>
      <c r="J173" s="40"/>
      <c r="K173" s="40"/>
      <c r="L173" s="40">
        <v>4</v>
      </c>
      <c r="M173" s="40"/>
      <c r="N173" s="40" t="s">
        <v>37</v>
      </c>
      <c r="O173" s="3">
        <v>800</v>
      </c>
      <c r="P173" s="86"/>
      <c r="Q173" s="88"/>
      <c r="R173" s="4" t="s">
        <v>59</v>
      </c>
      <c r="S173" s="5" t="s">
        <v>59</v>
      </c>
      <c r="T173" s="6" t="s">
        <v>58</v>
      </c>
      <c r="U173" s="39" t="s">
        <v>2</v>
      </c>
      <c r="V173" s="39" t="s">
        <v>2</v>
      </c>
      <c r="W173" s="39" t="s">
        <v>2</v>
      </c>
      <c r="X173" s="40"/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2145</v>
      </c>
      <c r="AO173" s="41">
        <v>0</v>
      </c>
      <c r="AP173" s="41">
        <v>2145</v>
      </c>
      <c r="AQ173" s="41">
        <v>2145</v>
      </c>
      <c r="AR173" s="41">
        <v>0</v>
      </c>
      <c r="AS173" s="41">
        <v>2145</v>
      </c>
      <c r="AT173" s="41">
        <v>2145</v>
      </c>
      <c r="AU173" s="41">
        <v>0</v>
      </c>
      <c r="AV173" s="41">
        <v>2145</v>
      </c>
      <c r="AW173" s="41">
        <v>6435</v>
      </c>
      <c r="AX173" s="41">
        <v>0</v>
      </c>
      <c r="AY173" s="41">
        <v>6435</v>
      </c>
      <c r="AZ173" s="41">
        <v>1</v>
      </c>
      <c r="BA173" s="41">
        <v>0</v>
      </c>
      <c r="BB173" s="41">
        <v>1</v>
      </c>
      <c r="BC173" s="41">
        <v>1</v>
      </c>
      <c r="BD173" s="41"/>
      <c r="BE173" s="7"/>
    </row>
    <row r="174" spans="1:57" ht="29.25" hidden="1" customHeight="1" outlineLevel="1" x14ac:dyDescent="0.25">
      <c r="A174" s="1"/>
      <c r="B174" s="2" t="s">
        <v>8</v>
      </c>
      <c r="C174" s="2" t="s">
        <v>8</v>
      </c>
      <c r="D174" s="40">
        <v>811</v>
      </c>
      <c r="E174" s="2" t="s">
        <v>34</v>
      </c>
      <c r="F174" s="2" t="s">
        <v>33</v>
      </c>
      <c r="G174" s="40">
        <v>1</v>
      </c>
      <c r="H174" s="40">
        <v>811</v>
      </c>
      <c r="I174" s="40"/>
      <c r="J174" s="40"/>
      <c r="K174" s="40"/>
      <c r="L174" s="40">
        <v>4</v>
      </c>
      <c r="M174" s="40"/>
      <c r="N174" s="40" t="s">
        <v>37</v>
      </c>
      <c r="O174" s="3">
        <v>801</v>
      </c>
      <c r="P174" s="86"/>
      <c r="Q174" s="88"/>
      <c r="R174" s="4" t="s">
        <v>57</v>
      </c>
      <c r="S174" s="5" t="s">
        <v>57</v>
      </c>
      <c r="T174" s="6" t="s">
        <v>56</v>
      </c>
      <c r="U174" s="39" t="s">
        <v>2</v>
      </c>
      <c r="V174" s="39" t="s">
        <v>2</v>
      </c>
      <c r="W174" s="39" t="s">
        <v>2</v>
      </c>
      <c r="X174" s="40"/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2437.5</v>
      </c>
      <c r="AO174" s="41">
        <v>0</v>
      </c>
      <c r="AP174" s="41">
        <v>2437.5</v>
      </c>
      <c r="AQ174" s="41">
        <v>2437.5</v>
      </c>
      <c r="AR174" s="41">
        <v>0</v>
      </c>
      <c r="AS174" s="41">
        <v>2437.5</v>
      </c>
      <c r="AT174" s="41">
        <v>2437.5</v>
      </c>
      <c r="AU174" s="41">
        <v>0</v>
      </c>
      <c r="AV174" s="41">
        <v>2437.5</v>
      </c>
      <c r="AW174" s="41">
        <v>7312.5</v>
      </c>
      <c r="AX174" s="41">
        <v>0</v>
      </c>
      <c r="AY174" s="41">
        <v>7312.5</v>
      </c>
      <c r="AZ174" s="41">
        <v>1</v>
      </c>
      <c r="BA174" s="41">
        <v>0</v>
      </c>
      <c r="BB174" s="41">
        <v>1</v>
      </c>
      <c r="BC174" s="41">
        <v>1</v>
      </c>
      <c r="BD174" s="41"/>
      <c r="BE174" s="7"/>
    </row>
    <row r="175" spans="1:57" ht="29.25" hidden="1" customHeight="1" outlineLevel="1" x14ac:dyDescent="0.25">
      <c r="A175" s="1"/>
      <c r="B175" s="2" t="s">
        <v>8</v>
      </c>
      <c r="C175" s="2" t="s">
        <v>8</v>
      </c>
      <c r="D175" s="40">
        <v>811</v>
      </c>
      <c r="E175" s="2" t="s">
        <v>34</v>
      </c>
      <c r="F175" s="2" t="s">
        <v>33</v>
      </c>
      <c r="G175" s="40">
        <v>1</v>
      </c>
      <c r="H175" s="40">
        <v>811</v>
      </c>
      <c r="I175" s="40"/>
      <c r="J175" s="40"/>
      <c r="K175" s="40"/>
      <c r="L175" s="40">
        <v>4</v>
      </c>
      <c r="M175" s="40"/>
      <c r="N175" s="40" t="s">
        <v>37</v>
      </c>
      <c r="O175" s="3">
        <v>802</v>
      </c>
      <c r="P175" s="86"/>
      <c r="Q175" s="88"/>
      <c r="R175" s="4" t="s">
        <v>55</v>
      </c>
      <c r="S175" s="5" t="s">
        <v>55</v>
      </c>
      <c r="T175" s="6" t="s">
        <v>54</v>
      </c>
      <c r="U175" s="39" t="s">
        <v>2</v>
      </c>
      <c r="V175" s="39" t="s">
        <v>2</v>
      </c>
      <c r="W175" s="39" t="s">
        <v>2</v>
      </c>
      <c r="X175" s="40"/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487.5</v>
      </c>
      <c r="AO175" s="41">
        <v>0</v>
      </c>
      <c r="AP175" s="41">
        <v>487.5</v>
      </c>
      <c r="AQ175" s="41">
        <v>487.5</v>
      </c>
      <c r="AR175" s="41">
        <v>0</v>
      </c>
      <c r="AS175" s="41">
        <v>487.5</v>
      </c>
      <c r="AT175" s="41">
        <v>585</v>
      </c>
      <c r="AU175" s="41">
        <v>0</v>
      </c>
      <c r="AV175" s="41">
        <v>585</v>
      </c>
      <c r="AW175" s="41">
        <v>1560</v>
      </c>
      <c r="AX175" s="41">
        <v>0</v>
      </c>
      <c r="AY175" s="41">
        <v>1560</v>
      </c>
      <c r="AZ175" s="41">
        <v>1</v>
      </c>
      <c r="BA175" s="41">
        <v>0</v>
      </c>
      <c r="BB175" s="41">
        <v>1</v>
      </c>
      <c r="BC175" s="41">
        <v>1</v>
      </c>
      <c r="BD175" s="41"/>
      <c r="BE175" s="7"/>
    </row>
    <row r="176" spans="1:57" ht="43.5" hidden="1" customHeight="1" outlineLevel="1" x14ac:dyDescent="0.25">
      <c r="A176" s="1"/>
      <c r="B176" s="2" t="s">
        <v>8</v>
      </c>
      <c r="C176" s="2" t="s">
        <v>8</v>
      </c>
      <c r="D176" s="40">
        <v>811</v>
      </c>
      <c r="E176" s="2" t="s">
        <v>34</v>
      </c>
      <c r="F176" s="2" t="s">
        <v>33</v>
      </c>
      <c r="G176" s="40">
        <v>1</v>
      </c>
      <c r="H176" s="40">
        <v>811</v>
      </c>
      <c r="I176" s="40"/>
      <c r="J176" s="40"/>
      <c r="K176" s="40"/>
      <c r="L176" s="40">
        <v>4</v>
      </c>
      <c r="M176" s="40"/>
      <c r="N176" s="40" t="s">
        <v>37</v>
      </c>
      <c r="O176" s="3">
        <v>803</v>
      </c>
      <c r="P176" s="86"/>
      <c r="Q176" s="88"/>
      <c r="R176" s="4" t="s">
        <v>53</v>
      </c>
      <c r="S176" s="5" t="s">
        <v>53</v>
      </c>
      <c r="T176" s="6" t="s">
        <v>52</v>
      </c>
      <c r="U176" s="39" t="s">
        <v>2</v>
      </c>
      <c r="V176" s="39" t="s">
        <v>2</v>
      </c>
      <c r="W176" s="39" t="s">
        <v>2</v>
      </c>
      <c r="X176" s="40"/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90</v>
      </c>
      <c r="AF176" s="41">
        <v>0</v>
      </c>
      <c r="AG176" s="41">
        <v>90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97.5</v>
      </c>
      <c r="AO176" s="41">
        <v>0</v>
      </c>
      <c r="AP176" s="41">
        <v>97.5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187.5</v>
      </c>
      <c r="AX176" s="41">
        <v>0</v>
      </c>
      <c r="AY176" s="41">
        <v>187.5</v>
      </c>
      <c r="AZ176" s="41">
        <v>1</v>
      </c>
      <c r="BA176" s="41">
        <v>0</v>
      </c>
      <c r="BB176" s="41">
        <v>1</v>
      </c>
      <c r="BC176" s="41">
        <v>1</v>
      </c>
      <c r="BD176" s="41"/>
      <c r="BE176" s="7"/>
    </row>
    <row r="177" spans="1:57" ht="43.5" hidden="1" customHeight="1" outlineLevel="1" x14ac:dyDescent="0.25">
      <c r="A177" s="1"/>
      <c r="B177" s="2" t="s">
        <v>8</v>
      </c>
      <c r="C177" s="2" t="s">
        <v>8</v>
      </c>
      <c r="D177" s="40">
        <v>811</v>
      </c>
      <c r="E177" s="2" t="s">
        <v>34</v>
      </c>
      <c r="F177" s="2" t="s">
        <v>33</v>
      </c>
      <c r="G177" s="40">
        <v>1</v>
      </c>
      <c r="H177" s="40">
        <v>811</v>
      </c>
      <c r="I177" s="40"/>
      <c r="J177" s="40"/>
      <c r="K177" s="40"/>
      <c r="L177" s="40">
        <v>4</v>
      </c>
      <c r="M177" s="40"/>
      <c r="N177" s="40" t="s">
        <v>37</v>
      </c>
      <c r="O177" s="3">
        <v>804</v>
      </c>
      <c r="P177" s="86"/>
      <c r="Q177" s="88"/>
      <c r="R177" s="4" t="s">
        <v>51</v>
      </c>
      <c r="S177" s="5" t="s">
        <v>51</v>
      </c>
      <c r="T177" s="6" t="s">
        <v>50</v>
      </c>
      <c r="U177" s="39" t="s">
        <v>2</v>
      </c>
      <c r="V177" s="39" t="s">
        <v>2</v>
      </c>
      <c r="W177" s="39" t="s">
        <v>2</v>
      </c>
      <c r="X177" s="40"/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150</v>
      </c>
      <c r="AI177" s="41">
        <v>0</v>
      </c>
      <c r="AJ177" s="41">
        <v>150</v>
      </c>
      <c r="AK177" s="41">
        <v>50</v>
      </c>
      <c r="AL177" s="41">
        <v>0</v>
      </c>
      <c r="AM177" s="41">
        <v>50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200</v>
      </c>
      <c r="AX177" s="41">
        <v>0</v>
      </c>
      <c r="AY177" s="41">
        <v>200</v>
      </c>
      <c r="AZ177" s="41">
        <v>1</v>
      </c>
      <c r="BA177" s="41">
        <v>0</v>
      </c>
      <c r="BB177" s="41">
        <v>1</v>
      </c>
      <c r="BC177" s="41">
        <v>1</v>
      </c>
      <c r="BD177" s="41"/>
      <c r="BE177" s="7"/>
    </row>
    <row r="178" spans="1:57" ht="29.25" hidden="1" customHeight="1" outlineLevel="1" x14ac:dyDescent="0.25">
      <c r="A178" s="1"/>
      <c r="B178" s="2" t="s">
        <v>8</v>
      </c>
      <c r="C178" s="2" t="s">
        <v>8</v>
      </c>
      <c r="D178" s="40">
        <v>811</v>
      </c>
      <c r="E178" s="2" t="s">
        <v>34</v>
      </c>
      <c r="F178" s="2" t="s">
        <v>33</v>
      </c>
      <c r="G178" s="40">
        <v>1</v>
      </c>
      <c r="H178" s="40">
        <v>811</v>
      </c>
      <c r="I178" s="40"/>
      <c r="J178" s="40"/>
      <c r="K178" s="40"/>
      <c r="L178" s="40">
        <v>4</v>
      </c>
      <c r="M178" s="40"/>
      <c r="N178" s="40" t="s">
        <v>37</v>
      </c>
      <c r="O178" s="3">
        <v>805</v>
      </c>
      <c r="P178" s="86"/>
      <c r="Q178" s="88"/>
      <c r="R178" s="4" t="s">
        <v>49</v>
      </c>
      <c r="S178" s="5" t="s">
        <v>49</v>
      </c>
      <c r="T178" s="6" t="s">
        <v>48</v>
      </c>
      <c r="U178" s="39" t="s">
        <v>2</v>
      </c>
      <c r="V178" s="39" t="s">
        <v>2</v>
      </c>
      <c r="W178" s="39" t="s">
        <v>2</v>
      </c>
      <c r="X178" s="40"/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110.9</v>
      </c>
      <c r="AF178" s="41">
        <v>0</v>
      </c>
      <c r="AG178" s="41">
        <v>110.9</v>
      </c>
      <c r="AH178" s="41">
        <v>105</v>
      </c>
      <c r="AI178" s="41">
        <v>0</v>
      </c>
      <c r="AJ178" s="41">
        <v>105</v>
      </c>
      <c r="AK178" s="41">
        <v>110</v>
      </c>
      <c r="AL178" s="41">
        <v>0</v>
      </c>
      <c r="AM178" s="41">
        <v>110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325.89999999999998</v>
      </c>
      <c r="AX178" s="41">
        <v>0</v>
      </c>
      <c r="AY178" s="41">
        <v>325.89999999999998</v>
      </c>
      <c r="AZ178" s="41">
        <v>1</v>
      </c>
      <c r="BA178" s="41">
        <v>0</v>
      </c>
      <c r="BB178" s="41">
        <v>1</v>
      </c>
      <c r="BC178" s="41">
        <v>1</v>
      </c>
      <c r="BD178" s="41"/>
      <c r="BE178" s="7"/>
    </row>
    <row r="179" spans="1:57" ht="72" hidden="1" customHeight="1" outlineLevel="1" x14ac:dyDescent="0.25">
      <c r="A179" s="1"/>
      <c r="B179" s="2" t="s">
        <v>8</v>
      </c>
      <c r="C179" s="2" t="s">
        <v>8</v>
      </c>
      <c r="D179" s="40">
        <v>811</v>
      </c>
      <c r="E179" s="2" t="s">
        <v>34</v>
      </c>
      <c r="F179" s="2" t="s">
        <v>33</v>
      </c>
      <c r="G179" s="40">
        <v>1</v>
      </c>
      <c r="H179" s="40">
        <v>811</v>
      </c>
      <c r="I179" s="40"/>
      <c r="J179" s="40"/>
      <c r="K179" s="40"/>
      <c r="L179" s="40">
        <v>4</v>
      </c>
      <c r="M179" s="40"/>
      <c r="N179" s="40" t="s">
        <v>37</v>
      </c>
      <c r="O179" s="3">
        <v>806</v>
      </c>
      <c r="P179" s="86"/>
      <c r="Q179" s="88"/>
      <c r="R179" s="4" t="s">
        <v>47</v>
      </c>
      <c r="S179" s="5" t="s">
        <v>47</v>
      </c>
      <c r="T179" s="6" t="s">
        <v>46</v>
      </c>
      <c r="U179" s="39" t="s">
        <v>2</v>
      </c>
      <c r="V179" s="39" t="s">
        <v>2</v>
      </c>
      <c r="W179" s="39" t="s">
        <v>2</v>
      </c>
      <c r="X179" s="40"/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5</v>
      </c>
      <c r="AF179" s="41">
        <v>0</v>
      </c>
      <c r="AG179" s="41">
        <v>5</v>
      </c>
      <c r="AH179" s="41">
        <v>164</v>
      </c>
      <c r="AI179" s="41">
        <v>0</v>
      </c>
      <c r="AJ179" s="41">
        <v>164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169</v>
      </c>
      <c r="AX179" s="41">
        <v>0</v>
      </c>
      <c r="AY179" s="41">
        <v>169</v>
      </c>
      <c r="AZ179" s="41">
        <v>1</v>
      </c>
      <c r="BA179" s="41">
        <v>0</v>
      </c>
      <c r="BB179" s="41">
        <v>1</v>
      </c>
      <c r="BC179" s="41">
        <v>1</v>
      </c>
      <c r="BD179" s="41"/>
      <c r="BE179" s="7"/>
    </row>
    <row r="180" spans="1:57" ht="57.75" hidden="1" customHeight="1" outlineLevel="1" x14ac:dyDescent="0.25">
      <c r="A180" s="1"/>
      <c r="B180" s="2" t="s">
        <v>8</v>
      </c>
      <c r="C180" s="2" t="s">
        <v>8</v>
      </c>
      <c r="D180" s="40">
        <v>811</v>
      </c>
      <c r="E180" s="2" t="s">
        <v>34</v>
      </c>
      <c r="F180" s="2" t="s">
        <v>33</v>
      </c>
      <c r="G180" s="40">
        <v>1</v>
      </c>
      <c r="H180" s="40">
        <v>811</v>
      </c>
      <c r="I180" s="40"/>
      <c r="J180" s="40"/>
      <c r="K180" s="40"/>
      <c r="L180" s="40">
        <v>4</v>
      </c>
      <c r="M180" s="40"/>
      <c r="N180" s="40" t="s">
        <v>37</v>
      </c>
      <c r="O180" s="3">
        <v>810</v>
      </c>
      <c r="P180" s="86"/>
      <c r="Q180" s="88"/>
      <c r="R180" s="4" t="s">
        <v>45</v>
      </c>
      <c r="S180" s="5" t="s">
        <v>45</v>
      </c>
      <c r="T180" s="6" t="s">
        <v>44</v>
      </c>
      <c r="U180" s="39" t="s">
        <v>2</v>
      </c>
      <c r="V180" s="39" t="s">
        <v>2</v>
      </c>
      <c r="W180" s="39" t="s">
        <v>2</v>
      </c>
      <c r="X180" s="40"/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250</v>
      </c>
      <c r="AF180" s="41">
        <v>0</v>
      </c>
      <c r="AG180" s="41">
        <v>250</v>
      </c>
      <c r="AH180" s="41">
        <v>132</v>
      </c>
      <c r="AI180" s="41">
        <v>0</v>
      </c>
      <c r="AJ180" s="41">
        <v>132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382</v>
      </c>
      <c r="AX180" s="41">
        <v>0</v>
      </c>
      <c r="AY180" s="41">
        <v>382</v>
      </c>
      <c r="AZ180" s="41">
        <v>1</v>
      </c>
      <c r="BA180" s="41">
        <v>0</v>
      </c>
      <c r="BB180" s="41">
        <v>1</v>
      </c>
      <c r="BC180" s="41">
        <v>1</v>
      </c>
      <c r="BD180" s="41"/>
      <c r="BE180" s="7"/>
    </row>
    <row r="181" spans="1:57" ht="57.75" hidden="1" customHeight="1" outlineLevel="1" x14ac:dyDescent="0.25">
      <c r="A181" s="1"/>
      <c r="B181" s="2" t="s">
        <v>8</v>
      </c>
      <c r="C181" s="2" t="s">
        <v>8</v>
      </c>
      <c r="D181" s="40">
        <v>811</v>
      </c>
      <c r="E181" s="2" t="s">
        <v>34</v>
      </c>
      <c r="F181" s="2" t="s">
        <v>33</v>
      </c>
      <c r="G181" s="40">
        <v>1</v>
      </c>
      <c r="H181" s="40">
        <v>811</v>
      </c>
      <c r="I181" s="40"/>
      <c r="J181" s="40"/>
      <c r="K181" s="40"/>
      <c r="L181" s="40">
        <v>4</v>
      </c>
      <c r="M181" s="40"/>
      <c r="N181" s="40" t="s">
        <v>37</v>
      </c>
      <c r="O181" s="3">
        <v>811</v>
      </c>
      <c r="P181" s="86"/>
      <c r="Q181" s="88"/>
      <c r="R181" s="4" t="s">
        <v>11</v>
      </c>
      <c r="S181" s="5" t="s">
        <v>11</v>
      </c>
      <c r="T181" s="6" t="s">
        <v>10</v>
      </c>
      <c r="U181" s="39" t="s">
        <v>2</v>
      </c>
      <c r="V181" s="39" t="s">
        <v>2</v>
      </c>
      <c r="W181" s="39" t="s">
        <v>2</v>
      </c>
      <c r="X181" s="40"/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46397</v>
      </c>
      <c r="AF181" s="41">
        <v>0</v>
      </c>
      <c r="AG181" s="41">
        <v>46397</v>
      </c>
      <c r="AH181" s="41">
        <v>0</v>
      </c>
      <c r="AI181" s="41">
        <v>0</v>
      </c>
      <c r="AJ181" s="41">
        <v>0</v>
      </c>
      <c r="AK181" s="41">
        <v>18005.599999999999</v>
      </c>
      <c r="AL181" s="41">
        <v>0</v>
      </c>
      <c r="AM181" s="41">
        <v>18005.599999999999</v>
      </c>
      <c r="AN181" s="41">
        <v>24791.84</v>
      </c>
      <c r="AO181" s="41">
        <v>0</v>
      </c>
      <c r="AP181" s="41">
        <v>24791.84</v>
      </c>
      <c r="AQ181" s="41">
        <v>22629.759999999998</v>
      </c>
      <c r="AR181" s="41">
        <v>0</v>
      </c>
      <c r="AS181" s="41">
        <v>22629.759999999998</v>
      </c>
      <c r="AT181" s="41">
        <v>22629.759999999998</v>
      </c>
      <c r="AU181" s="41">
        <v>0</v>
      </c>
      <c r="AV181" s="41">
        <v>22629.759999999998</v>
      </c>
      <c r="AW181" s="41">
        <v>134453.96</v>
      </c>
      <c r="AX181" s="41">
        <v>0</v>
      </c>
      <c r="AY181" s="41">
        <v>134453.96</v>
      </c>
      <c r="AZ181" s="41">
        <v>1</v>
      </c>
      <c r="BA181" s="41">
        <v>0</v>
      </c>
      <c r="BB181" s="41">
        <v>1</v>
      </c>
      <c r="BC181" s="41">
        <v>1</v>
      </c>
      <c r="BD181" s="41"/>
      <c r="BE181" s="7"/>
    </row>
    <row r="182" spans="1:57" ht="43.5" hidden="1" customHeight="1" outlineLevel="1" x14ac:dyDescent="0.25">
      <c r="A182" s="1"/>
      <c r="B182" s="2" t="s">
        <v>8</v>
      </c>
      <c r="C182" s="2" t="s">
        <v>8</v>
      </c>
      <c r="D182" s="40">
        <v>811</v>
      </c>
      <c r="E182" s="2" t="s">
        <v>34</v>
      </c>
      <c r="F182" s="2" t="s">
        <v>33</v>
      </c>
      <c r="G182" s="40">
        <v>1</v>
      </c>
      <c r="H182" s="40">
        <v>811</v>
      </c>
      <c r="I182" s="40"/>
      <c r="J182" s="40"/>
      <c r="K182" s="40"/>
      <c r="L182" s="40">
        <v>4</v>
      </c>
      <c r="M182" s="40"/>
      <c r="N182" s="40" t="s">
        <v>37</v>
      </c>
      <c r="O182" s="3">
        <v>825</v>
      </c>
      <c r="P182" s="86"/>
      <c r="Q182" s="88"/>
      <c r="R182" s="4" t="s">
        <v>39</v>
      </c>
      <c r="S182" s="5" t="s">
        <v>39</v>
      </c>
      <c r="T182" s="6" t="s">
        <v>38</v>
      </c>
      <c r="U182" s="39" t="s">
        <v>2</v>
      </c>
      <c r="V182" s="39" t="s">
        <v>2</v>
      </c>
      <c r="W182" s="39" t="s">
        <v>2</v>
      </c>
      <c r="X182" s="40"/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97.5</v>
      </c>
      <c r="AO182" s="41">
        <v>0</v>
      </c>
      <c r="AP182" s="41">
        <v>97.5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97.5</v>
      </c>
      <c r="AX182" s="41">
        <v>0</v>
      </c>
      <c r="AY182" s="41">
        <v>97.5</v>
      </c>
      <c r="AZ182" s="41">
        <v>1</v>
      </c>
      <c r="BA182" s="41">
        <v>0</v>
      </c>
      <c r="BB182" s="41">
        <v>1</v>
      </c>
      <c r="BC182" s="41">
        <v>1</v>
      </c>
      <c r="BD182" s="41"/>
      <c r="BE182" s="7"/>
    </row>
    <row r="183" spans="1:57" ht="29.25" hidden="1" customHeight="1" outlineLevel="1" x14ac:dyDescent="0.25">
      <c r="A183" s="1"/>
      <c r="B183" s="2" t="s">
        <v>8</v>
      </c>
      <c r="C183" s="2" t="s">
        <v>8</v>
      </c>
      <c r="D183" s="40">
        <v>811</v>
      </c>
      <c r="E183" s="2" t="s">
        <v>34</v>
      </c>
      <c r="F183" s="2" t="s">
        <v>33</v>
      </c>
      <c r="G183" s="40">
        <v>1</v>
      </c>
      <c r="H183" s="40">
        <v>811</v>
      </c>
      <c r="I183" s="40"/>
      <c r="J183" s="40"/>
      <c r="K183" s="40"/>
      <c r="L183" s="40">
        <v>4</v>
      </c>
      <c r="M183" s="40"/>
      <c r="N183" s="40" t="s">
        <v>37</v>
      </c>
      <c r="O183" s="3">
        <v>830</v>
      </c>
      <c r="P183" s="86"/>
      <c r="Q183" s="88"/>
      <c r="R183" s="4" t="s">
        <v>36</v>
      </c>
      <c r="S183" s="5" t="s">
        <v>36</v>
      </c>
      <c r="T183" s="6" t="s">
        <v>35</v>
      </c>
      <c r="U183" s="39" t="s">
        <v>2</v>
      </c>
      <c r="V183" s="39" t="s">
        <v>2</v>
      </c>
      <c r="W183" s="39" t="s">
        <v>2</v>
      </c>
      <c r="X183" s="40"/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50</v>
      </c>
      <c r="AF183" s="41">
        <v>0</v>
      </c>
      <c r="AG183" s="41">
        <v>50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50</v>
      </c>
      <c r="AX183" s="41">
        <v>0</v>
      </c>
      <c r="AY183" s="41">
        <v>50</v>
      </c>
      <c r="AZ183" s="41">
        <v>1</v>
      </c>
      <c r="BA183" s="41">
        <v>0</v>
      </c>
      <c r="BB183" s="41">
        <v>1</v>
      </c>
      <c r="BC183" s="41">
        <v>1</v>
      </c>
      <c r="BD183" s="41"/>
      <c r="BE183" s="7"/>
    </row>
    <row r="184" spans="1:57" ht="43.5" hidden="1" customHeight="1" outlineLevel="1" x14ac:dyDescent="0.25">
      <c r="A184" s="1"/>
      <c r="B184" s="2" t="s">
        <v>8</v>
      </c>
      <c r="C184" s="2" t="s">
        <v>8</v>
      </c>
      <c r="D184" s="40">
        <v>811</v>
      </c>
      <c r="E184" s="2" t="s">
        <v>34</v>
      </c>
      <c r="F184" s="2" t="s">
        <v>33</v>
      </c>
      <c r="G184" s="40">
        <v>1</v>
      </c>
      <c r="H184" s="40">
        <v>811</v>
      </c>
      <c r="I184" s="40"/>
      <c r="J184" s="40"/>
      <c r="K184" s="40"/>
      <c r="L184" s="40">
        <v>4</v>
      </c>
      <c r="M184" s="40"/>
      <c r="N184" s="40" t="s">
        <v>32</v>
      </c>
      <c r="O184" s="3">
        <v>812</v>
      </c>
      <c r="P184" s="87"/>
      <c r="Q184" s="89"/>
      <c r="R184" s="4" t="s">
        <v>29</v>
      </c>
      <c r="S184" s="5" t="s">
        <v>29</v>
      </c>
      <c r="T184" s="6" t="s">
        <v>28</v>
      </c>
      <c r="U184" s="39" t="s">
        <v>2</v>
      </c>
      <c r="V184" s="39" t="s">
        <v>2</v>
      </c>
      <c r="W184" s="39" t="s">
        <v>2</v>
      </c>
      <c r="X184" s="40"/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3.5</v>
      </c>
      <c r="AF184" s="41">
        <v>0</v>
      </c>
      <c r="AG184" s="41">
        <v>3.5</v>
      </c>
      <c r="AH184" s="41">
        <v>50</v>
      </c>
      <c r="AI184" s="41">
        <v>0</v>
      </c>
      <c r="AJ184" s="41">
        <v>50</v>
      </c>
      <c r="AK184" s="41">
        <v>141</v>
      </c>
      <c r="AL184" s="41">
        <v>0</v>
      </c>
      <c r="AM184" s="41">
        <v>141</v>
      </c>
      <c r="AN184" s="41">
        <v>6</v>
      </c>
      <c r="AO184" s="41">
        <v>0</v>
      </c>
      <c r="AP184" s="41">
        <v>6</v>
      </c>
      <c r="AQ184" s="41">
        <v>6</v>
      </c>
      <c r="AR184" s="41">
        <v>0</v>
      </c>
      <c r="AS184" s="41">
        <v>6</v>
      </c>
      <c r="AT184" s="41">
        <v>6</v>
      </c>
      <c r="AU184" s="41">
        <v>0</v>
      </c>
      <c r="AV184" s="41">
        <v>6</v>
      </c>
      <c r="AW184" s="41">
        <v>212.5</v>
      </c>
      <c r="AX184" s="41">
        <v>0</v>
      </c>
      <c r="AY184" s="41">
        <v>212.5</v>
      </c>
      <c r="AZ184" s="41">
        <v>1</v>
      </c>
      <c r="BA184" s="41">
        <v>0</v>
      </c>
      <c r="BB184" s="41">
        <v>1</v>
      </c>
      <c r="BC184" s="41">
        <v>1</v>
      </c>
      <c r="BD184" s="41"/>
      <c r="BE184" s="7"/>
    </row>
    <row r="185" spans="1:57" ht="43.5" hidden="1" customHeight="1" outlineLevel="1" x14ac:dyDescent="0.25">
      <c r="A185" s="1"/>
      <c r="B185" s="2" t="s">
        <v>8</v>
      </c>
      <c r="C185" s="2" t="s">
        <v>8</v>
      </c>
      <c r="D185" s="40">
        <v>811</v>
      </c>
      <c r="E185" s="2" t="s">
        <v>34</v>
      </c>
      <c r="F185" s="2" t="s">
        <v>33</v>
      </c>
      <c r="G185" s="40">
        <v>1</v>
      </c>
      <c r="H185" s="40">
        <v>811</v>
      </c>
      <c r="I185" s="40">
        <v>1</v>
      </c>
      <c r="J185" s="40">
        <v>2</v>
      </c>
      <c r="K185" s="40">
        <v>3</v>
      </c>
      <c r="L185" s="40">
        <v>5</v>
      </c>
      <c r="M185" s="40"/>
      <c r="N185" s="40" t="s">
        <v>37</v>
      </c>
      <c r="O185" s="3">
        <v>800</v>
      </c>
      <c r="P185" s="86" t="s">
        <v>61</v>
      </c>
      <c r="Q185" s="88" t="s">
        <v>60</v>
      </c>
      <c r="R185" s="4" t="s">
        <v>59</v>
      </c>
      <c r="S185" s="5" t="s">
        <v>59</v>
      </c>
      <c r="T185" s="6" t="s">
        <v>58</v>
      </c>
      <c r="U185" s="39" t="s">
        <v>42</v>
      </c>
      <c r="V185" s="39" t="s">
        <v>41</v>
      </c>
      <c r="W185" s="39" t="s">
        <v>40</v>
      </c>
      <c r="X185" s="40"/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2145</v>
      </c>
      <c r="AO185" s="41">
        <v>0</v>
      </c>
      <c r="AP185" s="41">
        <v>0</v>
      </c>
      <c r="AQ185" s="41">
        <v>2145</v>
      </c>
      <c r="AR185" s="41">
        <v>0</v>
      </c>
      <c r="AS185" s="41">
        <v>0</v>
      </c>
      <c r="AT185" s="41">
        <v>2145</v>
      </c>
      <c r="AU185" s="41">
        <v>0</v>
      </c>
      <c r="AV185" s="41">
        <v>0</v>
      </c>
      <c r="AW185" s="41">
        <v>6435</v>
      </c>
      <c r="AX185" s="41">
        <v>0</v>
      </c>
      <c r="AY185" s="41">
        <v>0</v>
      </c>
      <c r="AZ185" s="41">
        <v>3</v>
      </c>
      <c r="BA185" s="41">
        <v>0</v>
      </c>
      <c r="BB185" s="41">
        <v>1</v>
      </c>
      <c r="BC185" s="41">
        <v>1</v>
      </c>
      <c r="BD185" s="41"/>
      <c r="BE185" s="7"/>
    </row>
    <row r="186" spans="1:57" ht="29.25" hidden="1" customHeight="1" outlineLevel="1" x14ac:dyDescent="0.25">
      <c r="A186" s="1"/>
      <c r="B186" s="2" t="s">
        <v>8</v>
      </c>
      <c r="C186" s="2" t="s">
        <v>8</v>
      </c>
      <c r="D186" s="40">
        <v>811</v>
      </c>
      <c r="E186" s="2" t="s">
        <v>34</v>
      </c>
      <c r="F186" s="2" t="s">
        <v>33</v>
      </c>
      <c r="G186" s="40">
        <v>1</v>
      </c>
      <c r="H186" s="40">
        <v>811</v>
      </c>
      <c r="I186" s="40">
        <v>1</v>
      </c>
      <c r="J186" s="40">
        <v>2</v>
      </c>
      <c r="K186" s="40">
        <v>3</v>
      </c>
      <c r="L186" s="40">
        <v>5</v>
      </c>
      <c r="M186" s="40"/>
      <c r="N186" s="40" t="s">
        <v>37</v>
      </c>
      <c r="O186" s="3">
        <v>801</v>
      </c>
      <c r="P186" s="86"/>
      <c r="Q186" s="88"/>
      <c r="R186" s="4" t="s">
        <v>57</v>
      </c>
      <c r="S186" s="5" t="s">
        <v>57</v>
      </c>
      <c r="T186" s="6" t="s">
        <v>56</v>
      </c>
      <c r="U186" s="39" t="s">
        <v>42</v>
      </c>
      <c r="V186" s="39" t="s">
        <v>41</v>
      </c>
      <c r="W186" s="39" t="s">
        <v>40</v>
      </c>
      <c r="X186" s="40"/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2437.5</v>
      </c>
      <c r="AO186" s="41">
        <v>0</v>
      </c>
      <c r="AP186" s="41">
        <v>0</v>
      </c>
      <c r="AQ186" s="41">
        <v>2437.5</v>
      </c>
      <c r="AR186" s="41">
        <v>0</v>
      </c>
      <c r="AS186" s="41">
        <v>0</v>
      </c>
      <c r="AT186" s="41">
        <v>2437.5</v>
      </c>
      <c r="AU186" s="41">
        <v>0</v>
      </c>
      <c r="AV186" s="41">
        <v>0</v>
      </c>
      <c r="AW186" s="41">
        <v>7312.5</v>
      </c>
      <c r="AX186" s="41">
        <v>0</v>
      </c>
      <c r="AY186" s="41">
        <v>0</v>
      </c>
      <c r="AZ186" s="41">
        <v>3</v>
      </c>
      <c r="BA186" s="41">
        <v>0</v>
      </c>
      <c r="BB186" s="41">
        <v>1</v>
      </c>
      <c r="BC186" s="41">
        <v>1</v>
      </c>
      <c r="BD186" s="41"/>
      <c r="BE186" s="7"/>
    </row>
    <row r="187" spans="1:57" ht="29.25" hidden="1" customHeight="1" outlineLevel="1" x14ac:dyDescent="0.25">
      <c r="A187" s="1"/>
      <c r="B187" s="2" t="s">
        <v>8</v>
      </c>
      <c r="C187" s="2" t="s">
        <v>8</v>
      </c>
      <c r="D187" s="40">
        <v>811</v>
      </c>
      <c r="E187" s="2" t="s">
        <v>34</v>
      </c>
      <c r="F187" s="2" t="s">
        <v>33</v>
      </c>
      <c r="G187" s="40">
        <v>1</v>
      </c>
      <c r="H187" s="40">
        <v>811</v>
      </c>
      <c r="I187" s="40">
        <v>1</v>
      </c>
      <c r="J187" s="40">
        <v>2</v>
      </c>
      <c r="K187" s="40">
        <v>3</v>
      </c>
      <c r="L187" s="40">
        <v>5</v>
      </c>
      <c r="M187" s="40"/>
      <c r="N187" s="40" t="s">
        <v>37</v>
      </c>
      <c r="O187" s="3">
        <v>802</v>
      </c>
      <c r="P187" s="86"/>
      <c r="Q187" s="88"/>
      <c r="R187" s="4" t="s">
        <v>55</v>
      </c>
      <c r="S187" s="5" t="s">
        <v>55</v>
      </c>
      <c r="T187" s="6" t="s">
        <v>54</v>
      </c>
      <c r="U187" s="39" t="s">
        <v>42</v>
      </c>
      <c r="V187" s="39" t="s">
        <v>41</v>
      </c>
      <c r="W187" s="39" t="s">
        <v>40</v>
      </c>
      <c r="X187" s="40"/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487.5</v>
      </c>
      <c r="AO187" s="41">
        <v>0</v>
      </c>
      <c r="AP187" s="41">
        <v>0</v>
      </c>
      <c r="AQ187" s="41">
        <v>487.5</v>
      </c>
      <c r="AR187" s="41">
        <v>0</v>
      </c>
      <c r="AS187" s="41">
        <v>0</v>
      </c>
      <c r="AT187" s="41">
        <v>585</v>
      </c>
      <c r="AU187" s="41">
        <v>0</v>
      </c>
      <c r="AV187" s="41">
        <v>0</v>
      </c>
      <c r="AW187" s="41">
        <v>1560</v>
      </c>
      <c r="AX187" s="41">
        <v>0</v>
      </c>
      <c r="AY187" s="41">
        <v>0</v>
      </c>
      <c r="AZ187" s="41">
        <v>3</v>
      </c>
      <c r="BA187" s="41">
        <v>0</v>
      </c>
      <c r="BB187" s="41">
        <v>1</v>
      </c>
      <c r="BC187" s="41">
        <v>1</v>
      </c>
      <c r="BD187" s="41"/>
      <c r="BE187" s="7"/>
    </row>
    <row r="188" spans="1:57" ht="43.5" hidden="1" customHeight="1" outlineLevel="1" x14ac:dyDescent="0.25">
      <c r="A188" s="1"/>
      <c r="B188" s="2" t="s">
        <v>8</v>
      </c>
      <c r="C188" s="2" t="s">
        <v>8</v>
      </c>
      <c r="D188" s="40">
        <v>811</v>
      </c>
      <c r="E188" s="2" t="s">
        <v>34</v>
      </c>
      <c r="F188" s="2" t="s">
        <v>33</v>
      </c>
      <c r="G188" s="40">
        <v>1</v>
      </c>
      <c r="H188" s="40">
        <v>811</v>
      </c>
      <c r="I188" s="40">
        <v>1</v>
      </c>
      <c r="J188" s="40">
        <v>2</v>
      </c>
      <c r="K188" s="40">
        <v>3</v>
      </c>
      <c r="L188" s="40">
        <v>5</v>
      </c>
      <c r="M188" s="40"/>
      <c r="N188" s="40" t="s">
        <v>37</v>
      </c>
      <c r="O188" s="3">
        <v>803</v>
      </c>
      <c r="P188" s="86"/>
      <c r="Q188" s="88"/>
      <c r="R188" s="4" t="s">
        <v>53</v>
      </c>
      <c r="S188" s="5" t="s">
        <v>53</v>
      </c>
      <c r="T188" s="6" t="s">
        <v>52</v>
      </c>
      <c r="U188" s="39" t="s">
        <v>42</v>
      </c>
      <c r="V188" s="39" t="s">
        <v>41</v>
      </c>
      <c r="W188" s="39" t="s">
        <v>40</v>
      </c>
      <c r="X188" s="40"/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90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97.5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187.5</v>
      </c>
      <c r="AX188" s="41">
        <v>0</v>
      </c>
      <c r="AY188" s="41">
        <v>0</v>
      </c>
      <c r="AZ188" s="41">
        <v>2</v>
      </c>
      <c r="BA188" s="41">
        <v>0</v>
      </c>
      <c r="BB188" s="41">
        <v>1</v>
      </c>
      <c r="BC188" s="41">
        <v>1</v>
      </c>
      <c r="BD188" s="41"/>
      <c r="BE188" s="7"/>
    </row>
    <row r="189" spans="1:57" ht="43.5" hidden="1" customHeight="1" outlineLevel="1" x14ac:dyDescent="0.25">
      <c r="A189" s="1"/>
      <c r="B189" s="2" t="s">
        <v>8</v>
      </c>
      <c r="C189" s="2" t="s">
        <v>8</v>
      </c>
      <c r="D189" s="40">
        <v>811</v>
      </c>
      <c r="E189" s="2" t="s">
        <v>34</v>
      </c>
      <c r="F189" s="2" t="s">
        <v>33</v>
      </c>
      <c r="G189" s="40">
        <v>1</v>
      </c>
      <c r="H189" s="40">
        <v>811</v>
      </c>
      <c r="I189" s="40">
        <v>1</v>
      </c>
      <c r="J189" s="40">
        <v>2</v>
      </c>
      <c r="K189" s="40">
        <v>3</v>
      </c>
      <c r="L189" s="40">
        <v>5</v>
      </c>
      <c r="M189" s="40"/>
      <c r="N189" s="40" t="s">
        <v>37</v>
      </c>
      <c r="O189" s="3">
        <v>804</v>
      </c>
      <c r="P189" s="86"/>
      <c r="Q189" s="88"/>
      <c r="R189" s="4" t="s">
        <v>51</v>
      </c>
      <c r="S189" s="5" t="s">
        <v>51</v>
      </c>
      <c r="T189" s="6" t="s">
        <v>50</v>
      </c>
      <c r="U189" s="39" t="s">
        <v>42</v>
      </c>
      <c r="V189" s="39" t="s">
        <v>41</v>
      </c>
      <c r="W189" s="39" t="s">
        <v>40</v>
      </c>
      <c r="X189" s="40"/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150</v>
      </c>
      <c r="AI189" s="41">
        <v>0</v>
      </c>
      <c r="AJ189" s="41">
        <v>0</v>
      </c>
      <c r="AK189" s="41">
        <v>50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200</v>
      </c>
      <c r="AX189" s="41">
        <v>0</v>
      </c>
      <c r="AY189" s="41">
        <v>0</v>
      </c>
      <c r="AZ189" s="41">
        <v>2</v>
      </c>
      <c r="BA189" s="41">
        <v>0</v>
      </c>
      <c r="BB189" s="41">
        <v>1</v>
      </c>
      <c r="BC189" s="41">
        <v>1</v>
      </c>
      <c r="BD189" s="41"/>
      <c r="BE189" s="7"/>
    </row>
    <row r="190" spans="1:57" ht="29.25" hidden="1" customHeight="1" outlineLevel="1" x14ac:dyDescent="0.25">
      <c r="A190" s="1"/>
      <c r="B190" s="2" t="s">
        <v>8</v>
      </c>
      <c r="C190" s="2" t="s">
        <v>8</v>
      </c>
      <c r="D190" s="40">
        <v>811</v>
      </c>
      <c r="E190" s="2" t="s">
        <v>34</v>
      </c>
      <c r="F190" s="2" t="s">
        <v>33</v>
      </c>
      <c r="G190" s="40">
        <v>1</v>
      </c>
      <c r="H190" s="40">
        <v>811</v>
      </c>
      <c r="I190" s="40">
        <v>1</v>
      </c>
      <c r="J190" s="40">
        <v>2</v>
      </c>
      <c r="K190" s="40">
        <v>3</v>
      </c>
      <c r="L190" s="40">
        <v>5</v>
      </c>
      <c r="M190" s="40"/>
      <c r="N190" s="40" t="s">
        <v>37</v>
      </c>
      <c r="O190" s="3">
        <v>805</v>
      </c>
      <c r="P190" s="86"/>
      <c r="Q190" s="88"/>
      <c r="R190" s="4" t="s">
        <v>49</v>
      </c>
      <c r="S190" s="5" t="s">
        <v>49</v>
      </c>
      <c r="T190" s="6" t="s">
        <v>48</v>
      </c>
      <c r="U190" s="39" t="s">
        <v>42</v>
      </c>
      <c r="V190" s="39" t="s">
        <v>41</v>
      </c>
      <c r="W190" s="39" t="s">
        <v>40</v>
      </c>
      <c r="X190" s="40"/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110.9</v>
      </c>
      <c r="AF190" s="41">
        <v>0</v>
      </c>
      <c r="AG190" s="41">
        <v>0</v>
      </c>
      <c r="AH190" s="41">
        <v>105</v>
      </c>
      <c r="AI190" s="41">
        <v>0</v>
      </c>
      <c r="AJ190" s="41">
        <v>0</v>
      </c>
      <c r="AK190" s="41">
        <v>110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325.89999999999998</v>
      </c>
      <c r="AX190" s="41">
        <v>0</v>
      </c>
      <c r="AY190" s="41">
        <v>0</v>
      </c>
      <c r="AZ190" s="41">
        <v>3</v>
      </c>
      <c r="BA190" s="41">
        <v>0</v>
      </c>
      <c r="BB190" s="41">
        <v>1</v>
      </c>
      <c r="BC190" s="41">
        <v>1</v>
      </c>
      <c r="BD190" s="41"/>
      <c r="BE190" s="7"/>
    </row>
    <row r="191" spans="1:57" ht="72" hidden="1" customHeight="1" outlineLevel="1" x14ac:dyDescent="0.25">
      <c r="A191" s="1"/>
      <c r="B191" s="2" t="s">
        <v>8</v>
      </c>
      <c r="C191" s="2" t="s">
        <v>8</v>
      </c>
      <c r="D191" s="40">
        <v>811</v>
      </c>
      <c r="E191" s="2" t="s">
        <v>34</v>
      </c>
      <c r="F191" s="2" t="s">
        <v>33</v>
      </c>
      <c r="G191" s="40">
        <v>1</v>
      </c>
      <c r="H191" s="40">
        <v>811</v>
      </c>
      <c r="I191" s="40">
        <v>1</v>
      </c>
      <c r="J191" s="40">
        <v>2</v>
      </c>
      <c r="K191" s="40">
        <v>3</v>
      </c>
      <c r="L191" s="40">
        <v>5</v>
      </c>
      <c r="M191" s="40"/>
      <c r="N191" s="40" t="s">
        <v>37</v>
      </c>
      <c r="O191" s="3">
        <v>806</v>
      </c>
      <c r="P191" s="86"/>
      <c r="Q191" s="88"/>
      <c r="R191" s="4" t="s">
        <v>47</v>
      </c>
      <c r="S191" s="5" t="s">
        <v>47</v>
      </c>
      <c r="T191" s="6" t="s">
        <v>46</v>
      </c>
      <c r="U191" s="39" t="s">
        <v>42</v>
      </c>
      <c r="V191" s="39" t="s">
        <v>41</v>
      </c>
      <c r="W191" s="39" t="s">
        <v>40</v>
      </c>
      <c r="X191" s="40"/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5</v>
      </c>
      <c r="AF191" s="41">
        <v>0</v>
      </c>
      <c r="AG191" s="41">
        <v>0</v>
      </c>
      <c r="AH191" s="41">
        <v>164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169</v>
      </c>
      <c r="AX191" s="41">
        <v>0</v>
      </c>
      <c r="AY191" s="41">
        <v>0</v>
      </c>
      <c r="AZ191" s="41">
        <v>2</v>
      </c>
      <c r="BA191" s="41">
        <v>0</v>
      </c>
      <c r="BB191" s="41">
        <v>1</v>
      </c>
      <c r="BC191" s="41">
        <v>1</v>
      </c>
      <c r="BD191" s="41"/>
      <c r="BE191" s="7"/>
    </row>
    <row r="192" spans="1:57" ht="57.75" hidden="1" customHeight="1" outlineLevel="1" x14ac:dyDescent="0.25">
      <c r="A192" s="1"/>
      <c r="B192" s="2" t="s">
        <v>8</v>
      </c>
      <c r="C192" s="2" t="s">
        <v>8</v>
      </c>
      <c r="D192" s="40">
        <v>811</v>
      </c>
      <c r="E192" s="2" t="s">
        <v>34</v>
      </c>
      <c r="F192" s="2" t="s">
        <v>33</v>
      </c>
      <c r="G192" s="40">
        <v>1</v>
      </c>
      <c r="H192" s="40">
        <v>811</v>
      </c>
      <c r="I192" s="40">
        <v>1</v>
      </c>
      <c r="J192" s="40">
        <v>2</v>
      </c>
      <c r="K192" s="40">
        <v>3</v>
      </c>
      <c r="L192" s="40">
        <v>5</v>
      </c>
      <c r="M192" s="40"/>
      <c r="N192" s="40" t="s">
        <v>37</v>
      </c>
      <c r="O192" s="3">
        <v>810</v>
      </c>
      <c r="P192" s="86"/>
      <c r="Q192" s="88"/>
      <c r="R192" s="4" t="s">
        <v>45</v>
      </c>
      <c r="S192" s="5" t="s">
        <v>45</v>
      </c>
      <c r="T192" s="6" t="s">
        <v>44</v>
      </c>
      <c r="U192" s="39" t="s">
        <v>43</v>
      </c>
      <c r="V192" s="39" t="s">
        <v>41</v>
      </c>
      <c r="W192" s="39" t="s">
        <v>40</v>
      </c>
      <c r="X192" s="40"/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250</v>
      </c>
      <c r="AF192" s="41">
        <v>0</v>
      </c>
      <c r="AG192" s="41">
        <v>0</v>
      </c>
      <c r="AH192" s="41">
        <v>132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382</v>
      </c>
      <c r="AX192" s="41">
        <v>0</v>
      </c>
      <c r="AY192" s="41">
        <v>0</v>
      </c>
      <c r="AZ192" s="41">
        <v>2</v>
      </c>
      <c r="BA192" s="41">
        <v>0</v>
      </c>
      <c r="BB192" s="41">
        <v>1</v>
      </c>
      <c r="BC192" s="41">
        <v>1</v>
      </c>
      <c r="BD192" s="41"/>
      <c r="BE192" s="7"/>
    </row>
    <row r="193" spans="1:57" ht="57.75" hidden="1" customHeight="1" outlineLevel="1" x14ac:dyDescent="0.25">
      <c r="A193" s="1"/>
      <c r="B193" s="2" t="s">
        <v>8</v>
      </c>
      <c r="C193" s="2" t="s">
        <v>8</v>
      </c>
      <c r="D193" s="40">
        <v>811</v>
      </c>
      <c r="E193" s="2" t="s">
        <v>34</v>
      </c>
      <c r="F193" s="2" t="s">
        <v>33</v>
      </c>
      <c r="G193" s="40">
        <v>1</v>
      </c>
      <c r="H193" s="40">
        <v>811</v>
      </c>
      <c r="I193" s="40">
        <v>1</v>
      </c>
      <c r="J193" s="40">
        <v>2</v>
      </c>
      <c r="K193" s="40">
        <v>3</v>
      </c>
      <c r="L193" s="40">
        <v>5</v>
      </c>
      <c r="M193" s="40"/>
      <c r="N193" s="40" t="s">
        <v>37</v>
      </c>
      <c r="O193" s="3">
        <v>811</v>
      </c>
      <c r="P193" s="86"/>
      <c r="Q193" s="88"/>
      <c r="R193" s="4" t="s">
        <v>11</v>
      </c>
      <c r="S193" s="5" t="s">
        <v>11</v>
      </c>
      <c r="T193" s="6" t="s">
        <v>10</v>
      </c>
      <c r="U193" s="39" t="s">
        <v>9</v>
      </c>
      <c r="V193" s="39" t="s">
        <v>9</v>
      </c>
      <c r="W193" s="39" t="s">
        <v>9</v>
      </c>
      <c r="X193" s="40"/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46397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18005.599999999999</v>
      </c>
      <c r="AL193" s="41">
        <v>0</v>
      </c>
      <c r="AM193" s="41">
        <v>0</v>
      </c>
      <c r="AN193" s="41">
        <v>24791.84</v>
      </c>
      <c r="AO193" s="41">
        <v>0</v>
      </c>
      <c r="AP193" s="41">
        <v>0</v>
      </c>
      <c r="AQ193" s="41">
        <v>22629.759999999998</v>
      </c>
      <c r="AR193" s="41">
        <v>0</v>
      </c>
      <c r="AS193" s="41">
        <v>0</v>
      </c>
      <c r="AT193" s="41">
        <v>22629.759999999998</v>
      </c>
      <c r="AU193" s="41">
        <v>0</v>
      </c>
      <c r="AV193" s="41">
        <v>0</v>
      </c>
      <c r="AW193" s="41">
        <v>134453.96</v>
      </c>
      <c r="AX193" s="41">
        <v>0</v>
      </c>
      <c r="AY193" s="41">
        <v>0</v>
      </c>
      <c r="AZ193" s="41">
        <v>5</v>
      </c>
      <c r="BA193" s="41">
        <v>0</v>
      </c>
      <c r="BB193" s="41">
        <v>1</v>
      </c>
      <c r="BC193" s="41">
        <v>1</v>
      </c>
      <c r="BD193" s="41"/>
      <c r="BE193" s="7"/>
    </row>
    <row r="194" spans="1:57" ht="43.5" hidden="1" customHeight="1" outlineLevel="1" x14ac:dyDescent="0.25">
      <c r="A194" s="1"/>
      <c r="B194" s="2" t="s">
        <v>8</v>
      </c>
      <c r="C194" s="2" t="s">
        <v>8</v>
      </c>
      <c r="D194" s="40">
        <v>811</v>
      </c>
      <c r="E194" s="2" t="s">
        <v>34</v>
      </c>
      <c r="F194" s="2" t="s">
        <v>33</v>
      </c>
      <c r="G194" s="40">
        <v>1</v>
      </c>
      <c r="H194" s="40">
        <v>811</v>
      </c>
      <c r="I194" s="40">
        <v>1</v>
      </c>
      <c r="J194" s="40">
        <v>2</v>
      </c>
      <c r="K194" s="40">
        <v>3</v>
      </c>
      <c r="L194" s="40">
        <v>5</v>
      </c>
      <c r="M194" s="40"/>
      <c r="N194" s="40" t="s">
        <v>37</v>
      </c>
      <c r="O194" s="3">
        <v>812</v>
      </c>
      <c r="P194" s="86"/>
      <c r="Q194" s="88"/>
      <c r="R194" s="4" t="s">
        <v>29</v>
      </c>
      <c r="S194" s="5" t="s">
        <v>29</v>
      </c>
      <c r="T194" s="6" t="s">
        <v>28</v>
      </c>
      <c r="U194" s="39" t="s">
        <v>42</v>
      </c>
      <c r="V194" s="39" t="s">
        <v>41</v>
      </c>
      <c r="W194" s="39" t="s">
        <v>40</v>
      </c>
      <c r="X194" s="40"/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50</v>
      </c>
      <c r="AI194" s="41">
        <v>0</v>
      </c>
      <c r="AJ194" s="41">
        <v>0</v>
      </c>
      <c r="AK194" s="41">
        <v>136.5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186.5</v>
      </c>
      <c r="AX194" s="41">
        <v>0</v>
      </c>
      <c r="AY194" s="41">
        <v>0</v>
      </c>
      <c r="AZ194" s="41">
        <v>2</v>
      </c>
      <c r="BA194" s="41">
        <v>0</v>
      </c>
      <c r="BB194" s="41">
        <v>1</v>
      </c>
      <c r="BC194" s="41">
        <v>1</v>
      </c>
      <c r="BD194" s="41"/>
      <c r="BE194" s="7"/>
    </row>
    <row r="195" spans="1:57" ht="43.5" hidden="1" customHeight="1" outlineLevel="1" x14ac:dyDescent="0.25">
      <c r="A195" s="1"/>
      <c r="B195" s="2" t="s">
        <v>8</v>
      </c>
      <c r="C195" s="2" t="s">
        <v>8</v>
      </c>
      <c r="D195" s="40">
        <v>811</v>
      </c>
      <c r="E195" s="2" t="s">
        <v>34</v>
      </c>
      <c r="F195" s="2" t="s">
        <v>33</v>
      </c>
      <c r="G195" s="40">
        <v>1</v>
      </c>
      <c r="H195" s="40">
        <v>811</v>
      </c>
      <c r="I195" s="40">
        <v>1</v>
      </c>
      <c r="J195" s="40">
        <v>2</v>
      </c>
      <c r="K195" s="40">
        <v>3</v>
      </c>
      <c r="L195" s="40">
        <v>5</v>
      </c>
      <c r="M195" s="40"/>
      <c r="N195" s="40" t="s">
        <v>37</v>
      </c>
      <c r="O195" s="3">
        <v>825</v>
      </c>
      <c r="P195" s="86"/>
      <c r="Q195" s="88"/>
      <c r="R195" s="4" t="s">
        <v>39</v>
      </c>
      <c r="S195" s="5" t="s">
        <v>39</v>
      </c>
      <c r="T195" s="6" t="s">
        <v>38</v>
      </c>
      <c r="U195" s="39" t="s">
        <v>9</v>
      </c>
      <c r="V195" s="39" t="s">
        <v>9</v>
      </c>
      <c r="W195" s="39" t="s">
        <v>9</v>
      </c>
      <c r="X195" s="40"/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97.5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97.5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1</v>
      </c>
      <c r="BD195" s="41"/>
      <c r="BE195" s="7"/>
    </row>
    <row r="196" spans="1:57" ht="29.25" hidden="1" customHeight="1" outlineLevel="1" x14ac:dyDescent="0.25">
      <c r="A196" s="1"/>
      <c r="B196" s="2" t="s">
        <v>8</v>
      </c>
      <c r="C196" s="2" t="s">
        <v>8</v>
      </c>
      <c r="D196" s="40">
        <v>811</v>
      </c>
      <c r="E196" s="2" t="s">
        <v>34</v>
      </c>
      <c r="F196" s="2" t="s">
        <v>33</v>
      </c>
      <c r="G196" s="40">
        <v>1</v>
      </c>
      <c r="H196" s="40">
        <v>811</v>
      </c>
      <c r="I196" s="40">
        <v>1</v>
      </c>
      <c r="J196" s="40">
        <v>2</v>
      </c>
      <c r="K196" s="40">
        <v>3</v>
      </c>
      <c r="L196" s="40">
        <v>5</v>
      </c>
      <c r="M196" s="40"/>
      <c r="N196" s="40" t="s">
        <v>37</v>
      </c>
      <c r="O196" s="3">
        <v>830</v>
      </c>
      <c r="P196" s="86"/>
      <c r="Q196" s="88"/>
      <c r="R196" s="4" t="s">
        <v>36</v>
      </c>
      <c r="S196" s="5" t="s">
        <v>36</v>
      </c>
      <c r="T196" s="6" t="s">
        <v>35</v>
      </c>
      <c r="U196" s="39" t="s">
        <v>9</v>
      </c>
      <c r="V196" s="39" t="s">
        <v>9</v>
      </c>
      <c r="W196" s="39" t="s">
        <v>9</v>
      </c>
      <c r="X196" s="40"/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50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50</v>
      </c>
      <c r="AX196" s="41">
        <v>0</v>
      </c>
      <c r="AY196" s="41">
        <v>0</v>
      </c>
      <c r="AZ196" s="41">
        <v>1</v>
      </c>
      <c r="BA196" s="41">
        <v>0</v>
      </c>
      <c r="BB196" s="41">
        <v>1</v>
      </c>
      <c r="BC196" s="41">
        <v>1</v>
      </c>
      <c r="BD196" s="41"/>
      <c r="BE196" s="7"/>
    </row>
    <row r="197" spans="1:57" ht="57.75" hidden="1" customHeight="1" outlineLevel="1" x14ac:dyDescent="0.25">
      <c r="A197" s="1"/>
      <c r="B197" s="2" t="s">
        <v>8</v>
      </c>
      <c r="C197" s="2" t="s">
        <v>8</v>
      </c>
      <c r="D197" s="40">
        <v>811</v>
      </c>
      <c r="E197" s="2" t="s">
        <v>34</v>
      </c>
      <c r="F197" s="2" t="s">
        <v>33</v>
      </c>
      <c r="G197" s="40">
        <v>1</v>
      </c>
      <c r="H197" s="40">
        <v>811</v>
      </c>
      <c r="I197" s="40">
        <v>1</v>
      </c>
      <c r="J197" s="40">
        <v>4</v>
      </c>
      <c r="K197" s="40">
        <v>5</v>
      </c>
      <c r="L197" s="40">
        <v>5</v>
      </c>
      <c r="M197" s="40"/>
      <c r="N197" s="40" t="s">
        <v>32</v>
      </c>
      <c r="O197" s="40">
        <v>812</v>
      </c>
      <c r="P197" s="42" t="s">
        <v>31</v>
      </c>
      <c r="Q197" s="45" t="s">
        <v>30</v>
      </c>
      <c r="R197" s="36" t="s">
        <v>29</v>
      </c>
      <c r="S197" s="5" t="s">
        <v>29</v>
      </c>
      <c r="T197" s="6" t="s">
        <v>28</v>
      </c>
      <c r="U197" s="39" t="s">
        <v>9</v>
      </c>
      <c r="V197" s="39" t="s">
        <v>9</v>
      </c>
      <c r="W197" s="39" t="s">
        <v>9</v>
      </c>
      <c r="X197" s="40"/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3.5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4.5</v>
      </c>
      <c r="AL197" s="41">
        <v>0</v>
      </c>
      <c r="AM197" s="41">
        <v>0</v>
      </c>
      <c r="AN197" s="41">
        <v>6</v>
      </c>
      <c r="AO197" s="41">
        <v>0</v>
      </c>
      <c r="AP197" s="41">
        <v>0</v>
      </c>
      <c r="AQ197" s="41">
        <v>6</v>
      </c>
      <c r="AR197" s="41">
        <v>0</v>
      </c>
      <c r="AS197" s="41">
        <v>0</v>
      </c>
      <c r="AT197" s="41">
        <v>6</v>
      </c>
      <c r="AU197" s="41">
        <v>0</v>
      </c>
      <c r="AV197" s="41">
        <v>0</v>
      </c>
      <c r="AW197" s="41">
        <v>26</v>
      </c>
      <c r="AX197" s="41">
        <v>0</v>
      </c>
      <c r="AY197" s="41">
        <v>0</v>
      </c>
      <c r="AZ197" s="41">
        <v>6</v>
      </c>
      <c r="BA197" s="41">
        <v>0</v>
      </c>
      <c r="BB197" s="41">
        <v>1</v>
      </c>
      <c r="BC197" s="41">
        <v>1</v>
      </c>
      <c r="BD197" s="41"/>
      <c r="BE197" s="7"/>
    </row>
    <row r="198" spans="1:57" ht="29.25" hidden="1" customHeight="1" outlineLevel="1" x14ac:dyDescent="0.25">
      <c r="A198" s="1"/>
      <c r="B198" s="2" t="s">
        <v>22</v>
      </c>
      <c r="C198" s="2" t="s">
        <v>8</v>
      </c>
      <c r="D198" s="40">
        <v>811</v>
      </c>
      <c r="E198" s="2"/>
      <c r="F198" s="2" t="s">
        <v>21</v>
      </c>
      <c r="G198" s="40">
        <v>2</v>
      </c>
      <c r="H198" s="3">
        <v>811</v>
      </c>
      <c r="I198" s="84"/>
      <c r="J198" s="84"/>
      <c r="K198" s="5">
        <v>3</v>
      </c>
      <c r="L198" s="40">
        <v>5</v>
      </c>
      <c r="M198" s="40">
        <v>0</v>
      </c>
      <c r="N198" s="40" t="s">
        <v>20</v>
      </c>
      <c r="O198" s="3">
        <v>811</v>
      </c>
      <c r="P198" s="86" t="s">
        <v>27</v>
      </c>
      <c r="Q198" s="88" t="s">
        <v>26</v>
      </c>
      <c r="R198" s="25" t="s">
        <v>15</v>
      </c>
      <c r="S198" s="20" t="s">
        <v>11</v>
      </c>
      <c r="T198" s="21" t="s">
        <v>2</v>
      </c>
      <c r="U198" s="38" t="s">
        <v>2</v>
      </c>
      <c r="V198" s="38" t="s">
        <v>2</v>
      </c>
      <c r="W198" s="39" t="s">
        <v>2</v>
      </c>
      <c r="X198" s="20"/>
      <c r="Y198" s="41">
        <v>0</v>
      </c>
      <c r="Z198" s="22">
        <v>0</v>
      </c>
      <c r="AA198" s="23">
        <v>0</v>
      </c>
      <c r="AB198" s="41">
        <v>0</v>
      </c>
      <c r="AC198" s="22">
        <v>0</v>
      </c>
      <c r="AD198" s="23">
        <v>0</v>
      </c>
      <c r="AE198" s="41">
        <v>86790.9</v>
      </c>
      <c r="AF198" s="22">
        <v>0</v>
      </c>
      <c r="AG198" s="23">
        <v>86790.9</v>
      </c>
      <c r="AH198" s="41">
        <v>80560</v>
      </c>
      <c r="AI198" s="22">
        <v>0</v>
      </c>
      <c r="AJ198" s="23">
        <v>80560</v>
      </c>
      <c r="AK198" s="41">
        <v>264523.90000000002</v>
      </c>
      <c r="AL198" s="22">
        <v>0</v>
      </c>
      <c r="AM198" s="23">
        <v>264523.90000000002</v>
      </c>
      <c r="AN198" s="41">
        <v>697458.44</v>
      </c>
      <c r="AO198" s="22">
        <v>0</v>
      </c>
      <c r="AP198" s="23">
        <v>697458.44</v>
      </c>
      <c r="AQ198" s="41">
        <v>798264</v>
      </c>
      <c r="AR198" s="22">
        <v>0</v>
      </c>
      <c r="AS198" s="23">
        <v>798264</v>
      </c>
      <c r="AT198" s="41">
        <v>726100</v>
      </c>
      <c r="AU198" s="22">
        <v>0</v>
      </c>
      <c r="AV198" s="41">
        <v>726100</v>
      </c>
      <c r="AW198" s="41">
        <v>2653697.2400000002</v>
      </c>
      <c r="AX198" s="41">
        <v>0</v>
      </c>
      <c r="AY198" s="41">
        <v>2653697.2400000002</v>
      </c>
      <c r="AZ198" s="41">
        <v>0</v>
      </c>
      <c r="BA198" s="23">
        <v>0</v>
      </c>
      <c r="BB198" s="85"/>
      <c r="BC198" s="85"/>
      <c r="BD198" s="22">
        <v>0</v>
      </c>
      <c r="BE198" s="7"/>
    </row>
    <row r="199" spans="1:57" ht="57.75" hidden="1" customHeight="1" outlineLevel="1" x14ac:dyDescent="0.25">
      <c r="A199" s="1"/>
      <c r="B199" s="2" t="s">
        <v>8</v>
      </c>
      <c r="C199" s="2" t="s">
        <v>8</v>
      </c>
      <c r="D199" s="40">
        <v>811</v>
      </c>
      <c r="E199" s="2" t="s">
        <v>22</v>
      </c>
      <c r="F199" s="2" t="s">
        <v>21</v>
      </c>
      <c r="G199" s="40">
        <v>2</v>
      </c>
      <c r="H199" s="40">
        <v>811</v>
      </c>
      <c r="I199" s="40"/>
      <c r="J199" s="40"/>
      <c r="K199" s="40"/>
      <c r="L199" s="40">
        <v>4</v>
      </c>
      <c r="M199" s="40"/>
      <c r="N199" s="40" t="s">
        <v>25</v>
      </c>
      <c r="O199" s="3">
        <v>811</v>
      </c>
      <c r="P199" s="86"/>
      <c r="Q199" s="88"/>
      <c r="R199" s="4" t="s">
        <v>11</v>
      </c>
      <c r="S199" s="5" t="s">
        <v>11</v>
      </c>
      <c r="T199" s="6" t="s">
        <v>10</v>
      </c>
      <c r="U199" s="39" t="s">
        <v>2</v>
      </c>
      <c r="V199" s="39" t="s">
        <v>2</v>
      </c>
      <c r="W199" s="39" t="s">
        <v>2</v>
      </c>
      <c r="X199" s="40"/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86790.9</v>
      </c>
      <c r="AF199" s="41">
        <v>0</v>
      </c>
      <c r="AG199" s="41">
        <v>86790.9</v>
      </c>
      <c r="AH199" s="41">
        <v>80560</v>
      </c>
      <c r="AI199" s="41">
        <v>0</v>
      </c>
      <c r="AJ199" s="41">
        <v>80560</v>
      </c>
      <c r="AK199" s="41">
        <v>264523.90000000002</v>
      </c>
      <c r="AL199" s="41">
        <v>0</v>
      </c>
      <c r="AM199" s="41">
        <v>264523.90000000002</v>
      </c>
      <c r="AN199" s="41">
        <v>697458.44</v>
      </c>
      <c r="AO199" s="41">
        <v>0</v>
      </c>
      <c r="AP199" s="41">
        <v>697458.44</v>
      </c>
      <c r="AQ199" s="41">
        <v>798264</v>
      </c>
      <c r="AR199" s="41">
        <v>0</v>
      </c>
      <c r="AS199" s="41">
        <v>798264</v>
      </c>
      <c r="AT199" s="41">
        <v>726100</v>
      </c>
      <c r="AU199" s="41">
        <v>0</v>
      </c>
      <c r="AV199" s="41">
        <v>726100</v>
      </c>
      <c r="AW199" s="41">
        <v>2653697.2400000002</v>
      </c>
      <c r="AX199" s="41">
        <v>0</v>
      </c>
      <c r="AY199" s="41">
        <v>2653697.2400000002</v>
      </c>
      <c r="AZ199" s="41">
        <v>1</v>
      </c>
      <c r="BA199" s="41">
        <v>0</v>
      </c>
      <c r="BB199" s="41">
        <v>1</v>
      </c>
      <c r="BC199" s="41">
        <v>1</v>
      </c>
      <c r="BD199" s="41"/>
      <c r="BE199" s="7"/>
    </row>
    <row r="200" spans="1:57" ht="57.75" hidden="1" customHeight="1" outlineLevel="1" x14ac:dyDescent="0.25">
      <c r="A200" s="1"/>
      <c r="B200" s="2" t="s">
        <v>8</v>
      </c>
      <c r="C200" s="2" t="s">
        <v>8</v>
      </c>
      <c r="D200" s="40">
        <v>811</v>
      </c>
      <c r="E200" s="2" t="s">
        <v>22</v>
      </c>
      <c r="F200" s="2" t="s">
        <v>21</v>
      </c>
      <c r="G200" s="40">
        <v>2</v>
      </c>
      <c r="H200" s="40">
        <v>811</v>
      </c>
      <c r="I200" s="40">
        <v>1</v>
      </c>
      <c r="J200" s="40">
        <v>1</v>
      </c>
      <c r="K200" s="40">
        <v>2</v>
      </c>
      <c r="L200" s="40">
        <v>5</v>
      </c>
      <c r="M200" s="40"/>
      <c r="N200" s="40" t="s">
        <v>25</v>
      </c>
      <c r="O200" s="40">
        <v>811</v>
      </c>
      <c r="P200" s="43" t="s">
        <v>24</v>
      </c>
      <c r="Q200" s="46" t="s">
        <v>23</v>
      </c>
      <c r="R200" s="37" t="s">
        <v>11</v>
      </c>
      <c r="S200" s="5" t="s">
        <v>11</v>
      </c>
      <c r="T200" s="6" t="s">
        <v>10</v>
      </c>
      <c r="U200" s="39" t="s">
        <v>9</v>
      </c>
      <c r="V200" s="39" t="s">
        <v>9</v>
      </c>
      <c r="W200" s="39" t="s">
        <v>9</v>
      </c>
      <c r="X200" s="40"/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80950.899999999994</v>
      </c>
      <c r="AF200" s="41">
        <v>0</v>
      </c>
      <c r="AG200" s="41">
        <v>0</v>
      </c>
      <c r="AH200" s="41">
        <v>80560</v>
      </c>
      <c r="AI200" s="41">
        <v>0</v>
      </c>
      <c r="AJ200" s="41">
        <v>0</v>
      </c>
      <c r="AK200" s="41">
        <v>230463.9</v>
      </c>
      <c r="AL200" s="41">
        <v>0</v>
      </c>
      <c r="AM200" s="41">
        <v>0</v>
      </c>
      <c r="AN200" s="41">
        <v>548658.43999999994</v>
      </c>
      <c r="AO200" s="41">
        <v>0</v>
      </c>
      <c r="AP200" s="41">
        <v>0</v>
      </c>
      <c r="AQ200" s="41">
        <v>614364</v>
      </c>
      <c r="AR200" s="41">
        <v>0</v>
      </c>
      <c r="AS200" s="41">
        <v>0</v>
      </c>
      <c r="AT200" s="41">
        <v>630000</v>
      </c>
      <c r="AU200" s="41">
        <v>0</v>
      </c>
      <c r="AV200" s="41">
        <v>0</v>
      </c>
      <c r="AW200" s="41">
        <v>2184997.2400000002</v>
      </c>
      <c r="AX200" s="41">
        <v>0</v>
      </c>
      <c r="AY200" s="41">
        <v>0</v>
      </c>
      <c r="AZ200" s="41">
        <v>6</v>
      </c>
      <c r="BA200" s="41">
        <v>0</v>
      </c>
      <c r="BB200" s="41">
        <v>2</v>
      </c>
      <c r="BC200" s="41">
        <v>1</v>
      </c>
      <c r="BD200" s="41"/>
      <c r="BE200" s="7"/>
    </row>
    <row r="201" spans="1:57" ht="86.25" hidden="1" customHeight="1" outlineLevel="1" x14ac:dyDescent="0.25">
      <c r="A201" s="1"/>
      <c r="B201" s="2" t="s">
        <v>8</v>
      </c>
      <c r="C201" s="2" t="s">
        <v>8</v>
      </c>
      <c r="D201" s="40">
        <v>811</v>
      </c>
      <c r="E201" s="2" t="s">
        <v>22</v>
      </c>
      <c r="F201" s="2" t="s">
        <v>21</v>
      </c>
      <c r="G201" s="40">
        <v>2</v>
      </c>
      <c r="H201" s="40">
        <v>811</v>
      </c>
      <c r="I201" s="40">
        <v>1</v>
      </c>
      <c r="J201" s="40">
        <v>1</v>
      </c>
      <c r="K201" s="40">
        <v>3</v>
      </c>
      <c r="L201" s="40">
        <v>5</v>
      </c>
      <c r="M201" s="40"/>
      <c r="N201" s="40" t="s">
        <v>20</v>
      </c>
      <c r="O201" s="40">
        <v>811</v>
      </c>
      <c r="P201" s="37" t="s">
        <v>19</v>
      </c>
      <c r="Q201" s="44" t="s">
        <v>18</v>
      </c>
      <c r="R201" s="36" t="s">
        <v>11</v>
      </c>
      <c r="S201" s="5" t="s">
        <v>11</v>
      </c>
      <c r="T201" s="6" t="s">
        <v>10</v>
      </c>
      <c r="U201" s="39" t="s">
        <v>9</v>
      </c>
      <c r="V201" s="39" t="s">
        <v>9</v>
      </c>
      <c r="W201" s="39" t="s">
        <v>9</v>
      </c>
      <c r="X201" s="40"/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5840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34060</v>
      </c>
      <c r="AL201" s="41">
        <v>0</v>
      </c>
      <c r="AM201" s="41">
        <v>0</v>
      </c>
      <c r="AN201" s="41">
        <v>148800</v>
      </c>
      <c r="AO201" s="41">
        <v>0</v>
      </c>
      <c r="AP201" s="41">
        <v>0</v>
      </c>
      <c r="AQ201" s="41">
        <v>183900</v>
      </c>
      <c r="AR201" s="41">
        <v>0</v>
      </c>
      <c r="AS201" s="41">
        <v>0</v>
      </c>
      <c r="AT201" s="41">
        <v>96100</v>
      </c>
      <c r="AU201" s="41">
        <v>0</v>
      </c>
      <c r="AV201" s="41">
        <v>0</v>
      </c>
      <c r="AW201" s="41">
        <v>468700</v>
      </c>
      <c r="AX201" s="41">
        <v>0</v>
      </c>
      <c r="AY201" s="41">
        <v>0</v>
      </c>
      <c r="AZ201" s="41">
        <v>5</v>
      </c>
      <c r="BA201" s="41">
        <v>0</v>
      </c>
      <c r="BB201" s="41">
        <v>3</v>
      </c>
      <c r="BC201" s="41">
        <v>1</v>
      </c>
      <c r="BD201" s="41"/>
      <c r="BE201" s="7"/>
    </row>
    <row r="202" spans="1:57" ht="86.25" hidden="1" customHeight="1" outlineLevel="1" x14ac:dyDescent="0.25">
      <c r="A202" s="1"/>
      <c r="B202" s="2" t="s">
        <v>14</v>
      </c>
      <c r="C202" s="2" t="s">
        <v>8</v>
      </c>
      <c r="D202" s="40">
        <v>811</v>
      </c>
      <c r="E202" s="2"/>
      <c r="F202" s="2" t="s">
        <v>7</v>
      </c>
      <c r="G202" s="40">
        <v>3</v>
      </c>
      <c r="H202" s="3">
        <v>811</v>
      </c>
      <c r="I202" s="84"/>
      <c r="J202" s="84"/>
      <c r="K202" s="5">
        <v>1</v>
      </c>
      <c r="L202" s="40">
        <v>5</v>
      </c>
      <c r="M202" s="40">
        <v>0</v>
      </c>
      <c r="N202" s="40" t="s">
        <v>6</v>
      </c>
      <c r="O202" s="3">
        <v>811</v>
      </c>
      <c r="P202" s="86" t="s">
        <v>17</v>
      </c>
      <c r="Q202" s="88" t="s">
        <v>16</v>
      </c>
      <c r="R202" s="25" t="s">
        <v>15</v>
      </c>
      <c r="S202" s="20" t="s">
        <v>11</v>
      </c>
      <c r="T202" s="21" t="s">
        <v>2</v>
      </c>
      <c r="U202" s="38" t="s">
        <v>2</v>
      </c>
      <c r="V202" s="38" t="s">
        <v>2</v>
      </c>
      <c r="W202" s="39" t="s">
        <v>2</v>
      </c>
      <c r="X202" s="20"/>
      <c r="Y202" s="41">
        <v>0</v>
      </c>
      <c r="Z202" s="22">
        <v>0</v>
      </c>
      <c r="AA202" s="23">
        <v>0</v>
      </c>
      <c r="AB202" s="41">
        <v>0</v>
      </c>
      <c r="AC202" s="22">
        <v>0</v>
      </c>
      <c r="AD202" s="23">
        <v>0</v>
      </c>
      <c r="AE202" s="41">
        <v>298410</v>
      </c>
      <c r="AF202" s="22">
        <v>0</v>
      </c>
      <c r="AG202" s="23">
        <v>298410</v>
      </c>
      <c r="AH202" s="41">
        <v>0</v>
      </c>
      <c r="AI202" s="22">
        <v>0</v>
      </c>
      <c r="AJ202" s="23">
        <v>0</v>
      </c>
      <c r="AK202" s="41">
        <v>329910</v>
      </c>
      <c r="AL202" s="22">
        <v>0</v>
      </c>
      <c r="AM202" s="23">
        <v>329910</v>
      </c>
      <c r="AN202" s="41">
        <v>329910</v>
      </c>
      <c r="AO202" s="22">
        <v>0</v>
      </c>
      <c r="AP202" s="23">
        <v>329910</v>
      </c>
      <c r="AQ202" s="41">
        <v>329910</v>
      </c>
      <c r="AR202" s="22">
        <v>0</v>
      </c>
      <c r="AS202" s="23">
        <v>329910</v>
      </c>
      <c r="AT202" s="41">
        <v>329910</v>
      </c>
      <c r="AU202" s="22">
        <v>0</v>
      </c>
      <c r="AV202" s="41">
        <v>329910</v>
      </c>
      <c r="AW202" s="41">
        <v>1618050</v>
      </c>
      <c r="AX202" s="41">
        <v>0</v>
      </c>
      <c r="AY202" s="41">
        <v>1618050</v>
      </c>
      <c r="AZ202" s="41">
        <v>0</v>
      </c>
      <c r="BA202" s="23">
        <v>0</v>
      </c>
      <c r="BB202" s="85"/>
      <c r="BC202" s="85"/>
      <c r="BD202" s="22">
        <v>0</v>
      </c>
      <c r="BE202" s="7"/>
    </row>
    <row r="203" spans="1:57" ht="57.75" hidden="1" customHeight="1" outlineLevel="1" x14ac:dyDescent="0.25">
      <c r="A203" s="1"/>
      <c r="B203" s="2" t="s">
        <v>8</v>
      </c>
      <c r="C203" s="2" t="s">
        <v>8</v>
      </c>
      <c r="D203" s="40">
        <v>811</v>
      </c>
      <c r="E203" s="2" t="s">
        <v>14</v>
      </c>
      <c r="F203" s="2" t="s">
        <v>7</v>
      </c>
      <c r="G203" s="40">
        <v>3</v>
      </c>
      <c r="H203" s="40">
        <v>811</v>
      </c>
      <c r="I203" s="40"/>
      <c r="J203" s="40"/>
      <c r="K203" s="40"/>
      <c r="L203" s="40">
        <v>4</v>
      </c>
      <c r="M203" s="40"/>
      <c r="N203" s="40" t="s">
        <v>6</v>
      </c>
      <c r="O203" s="3">
        <v>811</v>
      </c>
      <c r="P203" s="86"/>
      <c r="Q203" s="88"/>
      <c r="R203" s="4" t="s">
        <v>11</v>
      </c>
      <c r="S203" s="5" t="s">
        <v>11</v>
      </c>
      <c r="T203" s="6" t="s">
        <v>10</v>
      </c>
      <c r="U203" s="39" t="s">
        <v>2</v>
      </c>
      <c r="V203" s="39" t="s">
        <v>2</v>
      </c>
      <c r="W203" s="39" t="s">
        <v>2</v>
      </c>
      <c r="X203" s="40"/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298410</v>
      </c>
      <c r="AF203" s="41">
        <v>0</v>
      </c>
      <c r="AG203" s="41">
        <v>298410</v>
      </c>
      <c r="AH203" s="41">
        <v>0</v>
      </c>
      <c r="AI203" s="41">
        <v>0</v>
      </c>
      <c r="AJ203" s="41">
        <v>0</v>
      </c>
      <c r="AK203" s="41">
        <v>329910</v>
      </c>
      <c r="AL203" s="41">
        <v>0</v>
      </c>
      <c r="AM203" s="41">
        <v>329910</v>
      </c>
      <c r="AN203" s="41">
        <v>329910</v>
      </c>
      <c r="AO203" s="41">
        <v>0</v>
      </c>
      <c r="AP203" s="41">
        <v>329910</v>
      </c>
      <c r="AQ203" s="41">
        <v>329910</v>
      </c>
      <c r="AR203" s="41">
        <v>0</v>
      </c>
      <c r="AS203" s="41">
        <v>329910</v>
      </c>
      <c r="AT203" s="41">
        <v>329910</v>
      </c>
      <c r="AU203" s="41">
        <v>0</v>
      </c>
      <c r="AV203" s="41">
        <v>329910</v>
      </c>
      <c r="AW203" s="41">
        <v>1618050</v>
      </c>
      <c r="AX203" s="41">
        <v>0</v>
      </c>
      <c r="AY203" s="41">
        <v>1618050</v>
      </c>
      <c r="AZ203" s="41">
        <v>1</v>
      </c>
      <c r="BA203" s="41">
        <v>0</v>
      </c>
      <c r="BB203" s="41">
        <v>1</v>
      </c>
      <c r="BC203" s="41">
        <v>1</v>
      </c>
      <c r="BD203" s="41"/>
      <c r="BE203" s="7"/>
    </row>
    <row r="204" spans="1:57" ht="72" hidden="1" customHeight="1" outlineLevel="1" x14ac:dyDescent="0.25">
      <c r="A204" s="1"/>
      <c r="B204" s="2" t="s">
        <v>8</v>
      </c>
      <c r="C204" s="2" t="s">
        <v>8</v>
      </c>
      <c r="D204" s="40">
        <v>811</v>
      </c>
      <c r="E204" s="2" t="s">
        <v>14</v>
      </c>
      <c r="F204" s="2" t="s">
        <v>7</v>
      </c>
      <c r="G204" s="40">
        <v>3</v>
      </c>
      <c r="H204" s="40">
        <v>811</v>
      </c>
      <c r="I204" s="40">
        <v>1</v>
      </c>
      <c r="J204" s="40">
        <v>3</v>
      </c>
      <c r="K204" s="40">
        <v>1</v>
      </c>
      <c r="L204" s="40">
        <v>5</v>
      </c>
      <c r="M204" s="40"/>
      <c r="N204" s="40" t="s">
        <v>6</v>
      </c>
      <c r="O204" s="40">
        <v>811</v>
      </c>
      <c r="P204" s="43" t="s">
        <v>13</v>
      </c>
      <c r="Q204" s="46" t="s">
        <v>12</v>
      </c>
      <c r="R204" s="36" t="s">
        <v>11</v>
      </c>
      <c r="S204" s="5" t="s">
        <v>11</v>
      </c>
      <c r="T204" s="6" t="s">
        <v>10</v>
      </c>
      <c r="U204" s="39" t="s">
        <v>9</v>
      </c>
      <c r="V204" s="39" t="s">
        <v>9</v>
      </c>
      <c r="W204" s="39" t="s">
        <v>9</v>
      </c>
      <c r="X204" s="40"/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298410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329910</v>
      </c>
      <c r="AL204" s="41">
        <v>0</v>
      </c>
      <c r="AM204" s="41">
        <v>0</v>
      </c>
      <c r="AN204" s="41">
        <v>329910</v>
      </c>
      <c r="AO204" s="41">
        <v>0</v>
      </c>
      <c r="AP204" s="41">
        <v>0</v>
      </c>
      <c r="AQ204" s="41">
        <v>329910</v>
      </c>
      <c r="AR204" s="41">
        <v>0</v>
      </c>
      <c r="AS204" s="41">
        <v>0</v>
      </c>
      <c r="AT204" s="41">
        <v>329910</v>
      </c>
      <c r="AU204" s="41">
        <v>0</v>
      </c>
      <c r="AV204" s="41">
        <v>0</v>
      </c>
      <c r="AW204" s="41">
        <v>1618050</v>
      </c>
      <c r="AX204" s="41">
        <v>0</v>
      </c>
      <c r="AY204" s="41">
        <v>0</v>
      </c>
      <c r="AZ204" s="41">
        <v>6</v>
      </c>
      <c r="BA204" s="41">
        <v>0</v>
      </c>
      <c r="BB204" s="41">
        <v>1</v>
      </c>
      <c r="BC204" s="41">
        <v>1</v>
      </c>
      <c r="BD204" s="41"/>
      <c r="BE204" s="7"/>
    </row>
    <row r="205" spans="1:57" ht="409.6" hidden="1" customHeight="1" outlineLevel="1" x14ac:dyDescent="0.25">
      <c r="A205" s="10"/>
      <c r="B205" s="26"/>
      <c r="C205" s="26" t="s">
        <v>8</v>
      </c>
      <c r="D205" s="26">
        <v>811</v>
      </c>
      <c r="E205" s="26"/>
      <c r="F205" s="26" t="s">
        <v>7</v>
      </c>
      <c r="G205" s="26">
        <v>3</v>
      </c>
      <c r="H205" s="26">
        <v>811</v>
      </c>
      <c r="I205" s="26"/>
      <c r="J205" s="26"/>
      <c r="K205" s="26">
        <v>1</v>
      </c>
      <c r="L205" s="26">
        <v>5</v>
      </c>
      <c r="M205" s="26">
        <v>0</v>
      </c>
      <c r="N205" s="26" t="s">
        <v>6</v>
      </c>
      <c r="O205" s="26">
        <v>811</v>
      </c>
      <c r="P205" s="26" t="s">
        <v>5</v>
      </c>
      <c r="Q205" s="26" t="s">
        <v>5</v>
      </c>
      <c r="R205" s="26" t="s">
        <v>4</v>
      </c>
      <c r="S205" s="26" t="s">
        <v>4</v>
      </c>
      <c r="T205" s="14" t="s">
        <v>3</v>
      </c>
      <c r="U205" s="14" t="s">
        <v>2</v>
      </c>
      <c r="V205" s="14" t="s">
        <v>2</v>
      </c>
      <c r="W205" s="14" t="s">
        <v>2</v>
      </c>
      <c r="X205" s="26"/>
      <c r="Y205" s="27">
        <v>612615.24</v>
      </c>
      <c r="Z205" s="27">
        <v>612615.24</v>
      </c>
      <c r="AA205" s="28">
        <v>605604.64</v>
      </c>
      <c r="AB205" s="27">
        <v>616647.01</v>
      </c>
      <c r="AC205" s="27">
        <v>588134.61</v>
      </c>
      <c r="AD205" s="28">
        <v>572039.51</v>
      </c>
      <c r="AE205" s="27">
        <v>1166472.6000000001</v>
      </c>
      <c r="AF205" s="27">
        <v>1065135</v>
      </c>
      <c r="AG205" s="28">
        <v>1065135</v>
      </c>
      <c r="AH205" s="27">
        <v>1550196.5</v>
      </c>
      <c r="AI205" s="27">
        <v>1136905.3</v>
      </c>
      <c r="AJ205" s="28">
        <v>986931.19999999995</v>
      </c>
      <c r="AK205" s="27">
        <v>2687150.5</v>
      </c>
      <c r="AL205" s="27">
        <v>1953654.7</v>
      </c>
      <c r="AM205" s="28">
        <v>1803680.6</v>
      </c>
      <c r="AN205" s="27">
        <v>3941847.78</v>
      </c>
      <c r="AO205" s="27">
        <v>2989149.58</v>
      </c>
      <c r="AP205" s="28">
        <v>2839175.48</v>
      </c>
      <c r="AQ205" s="27">
        <v>4333998.76</v>
      </c>
      <c r="AR205" s="27">
        <v>3272229.56</v>
      </c>
      <c r="AS205" s="28">
        <v>3122255.46</v>
      </c>
      <c r="AT205" s="27">
        <v>3235292.66</v>
      </c>
      <c r="AU205" s="27">
        <v>2700031.06</v>
      </c>
      <c r="AV205" s="28">
        <v>2550056.96</v>
      </c>
      <c r="AW205" s="27">
        <v>18144221.050000001</v>
      </c>
      <c r="AX205" s="27">
        <v>14317855.050000001</v>
      </c>
      <c r="AY205" s="28">
        <v>13544878.85</v>
      </c>
      <c r="AZ205" s="29">
        <v>645</v>
      </c>
      <c r="BA205" s="29">
        <v>17</v>
      </c>
      <c r="BB205" s="29"/>
      <c r="BC205" s="29"/>
      <c r="BD205" s="29">
        <v>172</v>
      </c>
      <c r="BE205" s="11"/>
    </row>
    <row r="206" spans="1:57" ht="12.75" hidden="1" customHeight="1" outlineLevel="1" x14ac:dyDescent="0.25">
      <c r="A206" s="1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ht="23.25" hidden="1" customHeight="1" outlineLevel="1" x14ac:dyDescent="0.25">
      <c r="A207" s="1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105" t="s">
        <v>1</v>
      </c>
      <c r="Q207" s="105"/>
      <c r="R207" s="105"/>
      <c r="S207" s="105"/>
      <c r="T207" s="105"/>
      <c r="U207" s="105"/>
      <c r="V207" s="105"/>
      <c r="W207" s="105"/>
      <c r="X207" s="31"/>
      <c r="Y207" s="31"/>
      <c r="Z207" s="31"/>
      <c r="AA207" s="3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ht="12.75" hidden="1" customHeight="1" outlineLevel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/>
      <c r="P208" s="104" t="s">
        <v>0</v>
      </c>
      <c r="Q208" s="104"/>
      <c r="R208" s="104"/>
      <c r="S208" s="104"/>
      <c r="T208" s="104"/>
      <c r="U208" s="104"/>
      <c r="V208" s="104"/>
      <c r="W208" s="104"/>
      <c r="X208" s="32"/>
      <c r="Y208" s="32"/>
      <c r="Z208" s="32"/>
      <c r="AA208" s="32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6:46" ht="15" customHeight="1" collapsed="1" x14ac:dyDescent="0.25"/>
    <row r="210" spans="16:46" ht="203.25" customHeight="1" x14ac:dyDescent="0.25">
      <c r="P210" s="102" t="s">
        <v>545</v>
      </c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</row>
  </sheetData>
  <mergeCells count="96">
    <mergeCell ref="AN1:AT1"/>
    <mergeCell ref="P210:AT210"/>
    <mergeCell ref="T4:W4"/>
    <mergeCell ref="P208:W208"/>
    <mergeCell ref="P207:W207"/>
    <mergeCell ref="P13:P14"/>
    <mergeCell ref="Q13:Q14"/>
    <mergeCell ref="P21:P22"/>
    <mergeCell ref="Q21:Q22"/>
    <mergeCell ref="P42:P43"/>
    <mergeCell ref="Q42:Q43"/>
    <mergeCell ref="P58:P59"/>
    <mergeCell ref="Q58:Q59"/>
    <mergeCell ref="Q10:Q12"/>
    <mergeCell ref="P4:P5"/>
    <mergeCell ref="Q4:Q5"/>
    <mergeCell ref="R4:R5"/>
    <mergeCell ref="P66:P67"/>
    <mergeCell ref="P106:P107"/>
    <mergeCell ref="Q106:Q107"/>
    <mergeCell ref="Q202:Q203"/>
    <mergeCell ref="P10:P12"/>
    <mergeCell ref="Q66:Q67"/>
    <mergeCell ref="P75:P82"/>
    <mergeCell ref="Q75:Q82"/>
    <mergeCell ref="P83:P84"/>
    <mergeCell ref="Q83:Q84"/>
    <mergeCell ref="Q150:Q151"/>
    <mergeCell ref="P2:AX2"/>
    <mergeCell ref="I7:J7"/>
    <mergeCell ref="BB7:BC7"/>
    <mergeCell ref="I75:J75"/>
    <mergeCell ref="BB75:BC75"/>
    <mergeCell ref="Y4:AV4"/>
    <mergeCell ref="Y5:AA5"/>
    <mergeCell ref="AB5:AD5"/>
    <mergeCell ref="AE5:AG5"/>
    <mergeCell ref="AH5:AJ5"/>
    <mergeCell ref="AK5:AM5"/>
    <mergeCell ref="AN5:AP5"/>
    <mergeCell ref="AQ5:AS5"/>
    <mergeCell ref="AT5:AV5"/>
    <mergeCell ref="P7:P9"/>
    <mergeCell ref="Q7:Q9"/>
    <mergeCell ref="I58:J58"/>
    <mergeCell ref="BB58:BC58"/>
    <mergeCell ref="I66:J66"/>
    <mergeCell ref="BB66:BC66"/>
    <mergeCell ref="I83:J83"/>
    <mergeCell ref="BB83:BC83"/>
    <mergeCell ref="I10:J10"/>
    <mergeCell ref="BB10:BC10"/>
    <mergeCell ref="I21:J21"/>
    <mergeCell ref="BB21:BC21"/>
    <mergeCell ref="I42:J42"/>
    <mergeCell ref="BB42:BC42"/>
    <mergeCell ref="I106:J106"/>
    <mergeCell ref="BB106:BC106"/>
    <mergeCell ref="P97:P98"/>
    <mergeCell ref="Q97:Q98"/>
    <mergeCell ref="I116:J116"/>
    <mergeCell ref="BB116:BC116"/>
    <mergeCell ref="I97:J97"/>
    <mergeCell ref="BB97:BC97"/>
    <mergeCell ref="I137:J137"/>
    <mergeCell ref="BB137:BC137"/>
    <mergeCell ref="I142:J142"/>
    <mergeCell ref="BB142:BC142"/>
    <mergeCell ref="P116:P123"/>
    <mergeCell ref="Q116:Q123"/>
    <mergeCell ref="I150:J150"/>
    <mergeCell ref="BB150:BC150"/>
    <mergeCell ref="P125:P131"/>
    <mergeCell ref="Q125:Q131"/>
    <mergeCell ref="I202:J202"/>
    <mergeCell ref="BB202:BC202"/>
    <mergeCell ref="P198:P199"/>
    <mergeCell ref="Q198:Q199"/>
    <mergeCell ref="P202:P203"/>
    <mergeCell ref="P185:P196"/>
    <mergeCell ref="Q185:Q196"/>
    <mergeCell ref="P137:P138"/>
    <mergeCell ref="Q137:Q138"/>
    <mergeCell ref="P142:P143"/>
    <mergeCell ref="Q142:Q143"/>
    <mergeCell ref="P150:P151"/>
    <mergeCell ref="I198:J198"/>
    <mergeCell ref="BB198:BC198"/>
    <mergeCell ref="I172:J172"/>
    <mergeCell ref="BB172:BC172"/>
    <mergeCell ref="P159:P171"/>
    <mergeCell ref="Q159:Q171"/>
    <mergeCell ref="P172:P184"/>
    <mergeCell ref="Q172:Q184"/>
    <mergeCell ref="I159:J159"/>
    <mergeCell ref="BB159:BC159"/>
  </mergeCells>
  <pageMargins left="0.39370078740157483" right="0.39370078740157483" top="0.78740157480314965" bottom="0.39370078740157483" header="0.51181102362204722" footer="0.51181102362204722"/>
  <pageSetup paperSize="9" scale="53" fitToHeight="0" orientation="landscape" r:id="rId1"/>
  <headerFooter scaleWithDoc="0"/>
  <rowBreaks count="6" manualBreakCount="6">
    <brk id="88" max="53" man="1"/>
    <brk id="99" max="53" man="1"/>
    <brk id="110" max="53" man="1"/>
    <brk id="123" max="53" man="1"/>
    <brk id="136" max="53" man="1"/>
    <brk id="151" max="53" man="1"/>
  </rowBreaks>
  <colBreaks count="2" manualBreakCount="2">
    <brk id="46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18</vt:lpstr>
      <vt:lpstr>'май 18'!Заголовки_для_печати</vt:lpstr>
      <vt:lpstr>'май 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USNCOMPUTERS</cp:lastModifiedBy>
  <cp:lastPrinted>2018-09-12T12:57:41Z</cp:lastPrinted>
  <dcterms:created xsi:type="dcterms:W3CDTF">2017-02-08T09:00:57Z</dcterms:created>
  <dcterms:modified xsi:type="dcterms:W3CDTF">2018-09-24T09:08:07Z</dcterms:modified>
</cp:coreProperties>
</file>